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24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 activeTab="14"/>
  </bookViews>
  <sheets>
    <sheet name="ТАРИФ." sheetId="28" r:id="rId1"/>
    <sheet name="М-1" sheetId="12" r:id="rId2"/>
    <sheet name="М-2" sheetId="13" r:id="rId3"/>
    <sheet name="М-3" sheetId="14" r:id="rId4"/>
    <sheet name="М-4" sheetId="15" r:id="rId5"/>
    <sheet name="М-5" sheetId="16" r:id="rId6"/>
    <sheet name="М-6" sheetId="17" r:id="rId7"/>
    <sheet name="М-7" sheetId="18" r:id="rId8"/>
    <sheet name="М-8" sheetId="19" r:id="rId9"/>
    <sheet name="М-9" sheetId="20" r:id="rId10"/>
    <sheet name="Стр.2" sheetId="21" r:id="rId11"/>
    <sheet name="Стр.5" sheetId="22" r:id="rId12"/>
    <sheet name="Стр.7" sheetId="23" r:id="rId13"/>
    <sheet name="Стр.8А" sheetId="24" r:id="rId14"/>
    <sheet name="Стр.9" sheetId="25" r:id="rId15"/>
    <sheet name="Стр.10" sheetId="26" r:id="rId16"/>
    <sheet name="Ж-2" sheetId="4" r:id="rId17"/>
    <sheet name="Ж-3" sheetId="5" r:id="rId18"/>
    <sheet name="Ж-4" sheetId="6" r:id="rId19"/>
    <sheet name="Ж-5" sheetId="7" r:id="rId20"/>
    <sheet name="Ж-6" sheetId="8" r:id="rId21"/>
    <sheet name="Ж-7" sheetId="9" r:id="rId22"/>
    <sheet name="Ж-8" sheetId="10" r:id="rId23"/>
    <sheet name="М-10" sheetId="11" r:id="rId24"/>
  </sheets>
  <definedNames>
    <definedName name="_xlnm.Print_Area" localSheetId="0">ТАРИФ.!$A$1:$AA$106</definedName>
  </definedNames>
  <calcPr calcId="125725"/>
</workbook>
</file>

<file path=xl/calcChain.xml><?xml version="1.0" encoding="utf-8"?>
<calcChain xmlns="http://schemas.openxmlformats.org/spreadsheetml/2006/main">
  <c r="AA24" i="28"/>
  <c r="AA62"/>
  <c r="E22" l="1"/>
  <c r="Z91" l="1"/>
  <c r="Z100"/>
  <c r="Z70"/>
  <c r="Z23"/>
  <c r="Z24"/>
  <c r="Z25"/>
  <c r="Z26"/>
  <c r="Z27"/>
  <c r="Z28"/>
  <c r="Z29"/>
  <c r="Z30"/>
  <c r="Z31"/>
  <c r="Z32"/>
  <c r="Z33"/>
  <c r="Z34"/>
  <c r="Z35"/>
  <c r="Z36"/>
  <c r="Z37"/>
  <c r="Z38"/>
  <c r="Z39"/>
  <c r="Z40"/>
  <c r="Z41"/>
  <c r="Z42"/>
  <c r="Z43"/>
  <c r="Z44"/>
  <c r="Z45"/>
  <c r="Z46"/>
  <c r="Z47"/>
  <c r="Z48"/>
  <c r="Z49"/>
  <c r="Z50"/>
  <c r="Z51"/>
  <c r="Z52"/>
  <c r="Z53"/>
  <c r="Z54"/>
  <c r="Z55"/>
  <c r="Z56"/>
  <c r="Z57"/>
  <c r="Z58"/>
  <c r="Z59"/>
  <c r="Z60"/>
  <c r="Z61"/>
  <c r="Z62"/>
  <c r="Z63"/>
  <c r="Z64"/>
  <c r="Z65"/>
  <c r="Z66"/>
  <c r="Z67"/>
  <c r="Z68"/>
  <c r="Z69"/>
  <c r="Z22"/>
  <c r="Y100"/>
  <c r="Y85"/>
  <c r="Y96"/>
  <c r="Y10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22"/>
  <c r="X84"/>
  <c r="X85"/>
  <c r="X71"/>
  <c r="X96"/>
  <c r="X23"/>
  <c r="X24"/>
  <c r="X25"/>
  <c r="X26"/>
  <c r="X27"/>
  <c r="X28"/>
  <c r="X29"/>
  <c r="X30"/>
  <c r="X31"/>
  <c r="X32"/>
  <c r="X33"/>
  <c r="X34"/>
  <c r="X35"/>
  <c r="X36"/>
  <c r="X37"/>
  <c r="X38"/>
  <c r="X39"/>
  <c r="X40"/>
  <c r="X41"/>
  <c r="X42"/>
  <c r="X43"/>
  <c r="X44"/>
  <c r="X45"/>
  <c r="X46"/>
  <c r="X47"/>
  <c r="X48"/>
  <c r="X49"/>
  <c r="X50"/>
  <c r="X51"/>
  <c r="X52"/>
  <c r="X53"/>
  <c r="X54"/>
  <c r="X55"/>
  <c r="X56"/>
  <c r="X57"/>
  <c r="X58"/>
  <c r="X59"/>
  <c r="X60"/>
  <c r="X61"/>
  <c r="X62"/>
  <c r="X63"/>
  <c r="X64"/>
  <c r="X65"/>
  <c r="X66"/>
  <c r="X67"/>
  <c r="X68"/>
  <c r="X69"/>
  <c r="X22"/>
  <c r="W101"/>
  <c r="W100"/>
  <c r="W71"/>
  <c r="W23"/>
  <c r="W24"/>
  <c r="W25"/>
  <c r="W26"/>
  <c r="W27"/>
  <c r="W28"/>
  <c r="W29"/>
  <c r="W30"/>
  <c r="W31"/>
  <c r="W32"/>
  <c r="W33"/>
  <c r="W34"/>
  <c r="W35"/>
  <c r="W36"/>
  <c r="W37"/>
  <c r="W38"/>
  <c r="W39"/>
  <c r="W40"/>
  <c r="W41"/>
  <c r="W42"/>
  <c r="W43"/>
  <c r="W44"/>
  <c r="W45"/>
  <c r="W46"/>
  <c r="W47"/>
  <c r="W48"/>
  <c r="W49"/>
  <c r="W50"/>
  <c r="W51"/>
  <c r="W52"/>
  <c r="W53"/>
  <c r="W54"/>
  <c r="W55"/>
  <c r="W56"/>
  <c r="W57"/>
  <c r="W58"/>
  <c r="W59"/>
  <c r="W60"/>
  <c r="W61"/>
  <c r="W62"/>
  <c r="W63"/>
  <c r="W64"/>
  <c r="W65"/>
  <c r="W66"/>
  <c r="W67"/>
  <c r="W68"/>
  <c r="W69"/>
  <c r="W22"/>
  <c r="V101"/>
  <c r="V70" s="1"/>
  <c r="V71"/>
  <c r="V23"/>
  <c r="V24"/>
  <c r="V25"/>
  <c r="V26"/>
  <c r="V27"/>
  <c r="V28"/>
  <c r="V29"/>
  <c r="V30"/>
  <c r="V31"/>
  <c r="V32"/>
  <c r="V33"/>
  <c r="V34"/>
  <c r="V35"/>
  <c r="V36"/>
  <c r="V37"/>
  <c r="V38"/>
  <c r="V39"/>
  <c r="V40"/>
  <c r="V41"/>
  <c r="V42"/>
  <c r="V43"/>
  <c r="V44"/>
  <c r="V45"/>
  <c r="V46"/>
  <c r="V47"/>
  <c r="V48"/>
  <c r="V49"/>
  <c r="V50"/>
  <c r="V51"/>
  <c r="V52"/>
  <c r="V53"/>
  <c r="V54"/>
  <c r="V55"/>
  <c r="V56"/>
  <c r="V57"/>
  <c r="V58"/>
  <c r="V59"/>
  <c r="V60"/>
  <c r="V61"/>
  <c r="V62"/>
  <c r="V63"/>
  <c r="V64"/>
  <c r="V65"/>
  <c r="V66"/>
  <c r="V67"/>
  <c r="V68"/>
  <c r="V69"/>
  <c r="V22"/>
  <c r="U101"/>
  <c r="U100"/>
  <c r="U85"/>
  <c r="U69"/>
  <c r="U68"/>
  <c r="U67"/>
  <c r="U66"/>
  <c r="U65"/>
  <c r="U64"/>
  <c r="U63"/>
  <c r="U62"/>
  <c r="U61"/>
  <c r="U60"/>
  <c r="U59"/>
  <c r="U58"/>
  <c r="U57"/>
  <c r="U56"/>
  <c r="U55"/>
  <c r="U54"/>
  <c r="U53"/>
  <c r="U52"/>
  <c r="U51"/>
  <c r="U50"/>
  <c r="U49"/>
  <c r="U48"/>
  <c r="U47"/>
  <c r="U46"/>
  <c r="U45"/>
  <c r="U44"/>
  <c r="U43"/>
  <c r="U42"/>
  <c r="U41"/>
  <c r="U40"/>
  <c r="U39"/>
  <c r="U38"/>
  <c r="U37"/>
  <c r="U36"/>
  <c r="U35"/>
  <c r="U34"/>
  <c r="U33"/>
  <c r="U32"/>
  <c r="U31"/>
  <c r="U30"/>
  <c r="U29"/>
  <c r="U28"/>
  <c r="U27"/>
  <c r="U26"/>
  <c r="U25"/>
  <c r="U24"/>
  <c r="U23"/>
  <c r="U22"/>
  <c r="T101"/>
  <c r="T100"/>
  <c r="T23"/>
  <c r="T24"/>
  <c r="T25"/>
  <c r="T26"/>
  <c r="T27"/>
  <c r="T28"/>
  <c r="T29"/>
  <c r="T30"/>
  <c r="T31"/>
  <c r="T32"/>
  <c r="T33"/>
  <c r="T34"/>
  <c r="T35"/>
  <c r="T36"/>
  <c r="T37"/>
  <c r="T38"/>
  <c r="T39"/>
  <c r="T40"/>
  <c r="T41"/>
  <c r="T42"/>
  <c r="T43"/>
  <c r="T44"/>
  <c r="T45"/>
  <c r="T46"/>
  <c r="T47"/>
  <c r="T48"/>
  <c r="T49"/>
  <c r="T50"/>
  <c r="T51"/>
  <c r="T52"/>
  <c r="T53"/>
  <c r="T54"/>
  <c r="T55"/>
  <c r="T56"/>
  <c r="T57"/>
  <c r="T58"/>
  <c r="T59"/>
  <c r="T60"/>
  <c r="T61"/>
  <c r="T62"/>
  <c r="T63"/>
  <c r="T64"/>
  <c r="T65"/>
  <c r="T66"/>
  <c r="T67"/>
  <c r="T68"/>
  <c r="T69"/>
  <c r="T22"/>
  <c r="S97"/>
  <c r="S98"/>
  <c r="S99"/>
  <c r="S96"/>
  <c r="R95"/>
  <c r="R70" s="1"/>
  <c r="R23"/>
  <c r="R24"/>
  <c r="R25"/>
  <c r="R26"/>
  <c r="R27"/>
  <c r="R28"/>
  <c r="R29"/>
  <c r="R30"/>
  <c r="R31"/>
  <c r="R32"/>
  <c r="R33"/>
  <c r="R34"/>
  <c r="R35"/>
  <c r="R36"/>
  <c r="R37"/>
  <c r="R38"/>
  <c r="R39"/>
  <c r="R40"/>
  <c r="R41"/>
  <c r="R42"/>
  <c r="R43"/>
  <c r="R44"/>
  <c r="R45"/>
  <c r="R46"/>
  <c r="R47"/>
  <c r="R48"/>
  <c r="R49"/>
  <c r="R50"/>
  <c r="R51"/>
  <c r="R52"/>
  <c r="R53"/>
  <c r="R54"/>
  <c r="R55"/>
  <c r="R56"/>
  <c r="R57"/>
  <c r="R58"/>
  <c r="R59"/>
  <c r="R60"/>
  <c r="R61"/>
  <c r="R62"/>
  <c r="R63"/>
  <c r="R64"/>
  <c r="R65"/>
  <c r="R66"/>
  <c r="R67"/>
  <c r="R68"/>
  <c r="R69"/>
  <c r="R22"/>
  <c r="Q94"/>
  <c r="Q74"/>
  <c r="Q75"/>
  <c r="Q23"/>
  <c r="Q24"/>
  <c r="Q25"/>
  <c r="Q26"/>
  <c r="Q27"/>
  <c r="Q28"/>
  <c r="Q29"/>
  <c r="Q30"/>
  <c r="Q31"/>
  <c r="Q32"/>
  <c r="Q33"/>
  <c r="Q34"/>
  <c r="Q35"/>
  <c r="Q36"/>
  <c r="Q37"/>
  <c r="Q38"/>
  <c r="Q39"/>
  <c r="Q40"/>
  <c r="Q41"/>
  <c r="Q42"/>
  <c r="Q43"/>
  <c r="Q44"/>
  <c r="Q45"/>
  <c r="Q46"/>
  <c r="Q47"/>
  <c r="Q48"/>
  <c r="Q49"/>
  <c r="Q50"/>
  <c r="Q51"/>
  <c r="Q52"/>
  <c r="Q53"/>
  <c r="Q54"/>
  <c r="Q55"/>
  <c r="Q56"/>
  <c r="Q57"/>
  <c r="Q58"/>
  <c r="Q59"/>
  <c r="Q60"/>
  <c r="Q61"/>
  <c r="Q62"/>
  <c r="Q63"/>
  <c r="Q64"/>
  <c r="Q65"/>
  <c r="Q66"/>
  <c r="Q67"/>
  <c r="Q68"/>
  <c r="Q69"/>
  <c r="Q22"/>
  <c r="P93"/>
  <c r="P92"/>
  <c r="P71"/>
  <c r="P23"/>
  <c r="P24"/>
  <c r="P25"/>
  <c r="P26"/>
  <c r="P27"/>
  <c r="P28"/>
  <c r="P29"/>
  <c r="P30"/>
  <c r="P31"/>
  <c r="P32"/>
  <c r="P33"/>
  <c r="P34"/>
  <c r="P35"/>
  <c r="P36"/>
  <c r="P37"/>
  <c r="P38"/>
  <c r="P39"/>
  <c r="P40"/>
  <c r="P41"/>
  <c r="P42"/>
  <c r="P43"/>
  <c r="P44"/>
  <c r="P45"/>
  <c r="P46"/>
  <c r="P47"/>
  <c r="P48"/>
  <c r="P49"/>
  <c r="P50"/>
  <c r="P51"/>
  <c r="P52"/>
  <c r="P53"/>
  <c r="P54"/>
  <c r="P55"/>
  <c r="P56"/>
  <c r="P57"/>
  <c r="P58"/>
  <c r="P59"/>
  <c r="P60"/>
  <c r="P61"/>
  <c r="P62"/>
  <c r="P63"/>
  <c r="P64"/>
  <c r="P65"/>
  <c r="P66"/>
  <c r="P67"/>
  <c r="P68"/>
  <c r="P69"/>
  <c r="P22"/>
  <c r="O91"/>
  <c r="L88"/>
  <c r="K88"/>
  <c r="N88"/>
  <c r="O76"/>
  <c r="O71"/>
  <c r="O23"/>
  <c r="O24"/>
  <c r="O25"/>
  <c r="O26"/>
  <c r="O27"/>
  <c r="O28"/>
  <c r="O29"/>
  <c r="O30"/>
  <c r="O31"/>
  <c r="O32"/>
  <c r="O33"/>
  <c r="O34"/>
  <c r="O35"/>
  <c r="O36"/>
  <c r="O37"/>
  <c r="O38"/>
  <c r="O39"/>
  <c r="O40"/>
  <c r="O41"/>
  <c r="O42"/>
  <c r="O43"/>
  <c r="O44"/>
  <c r="O45"/>
  <c r="O46"/>
  <c r="O47"/>
  <c r="O48"/>
  <c r="O49"/>
  <c r="O50"/>
  <c r="O51"/>
  <c r="O52"/>
  <c r="O53"/>
  <c r="O54"/>
  <c r="O55"/>
  <c r="O56"/>
  <c r="O57"/>
  <c r="O58"/>
  <c r="O59"/>
  <c r="O60"/>
  <c r="O61"/>
  <c r="O62"/>
  <c r="O63"/>
  <c r="O64"/>
  <c r="O65"/>
  <c r="O66"/>
  <c r="O67"/>
  <c r="O68"/>
  <c r="O69"/>
  <c r="O22"/>
  <c r="N89"/>
  <c r="N76"/>
  <c r="N90"/>
  <c r="N81"/>
  <c r="N23"/>
  <c r="N24"/>
  <c r="N25"/>
  <c r="N26"/>
  <c r="N27"/>
  <c r="N28"/>
  <c r="N29"/>
  <c r="N30"/>
  <c r="N31"/>
  <c r="N32"/>
  <c r="N33"/>
  <c r="N34"/>
  <c r="N35"/>
  <c r="N36"/>
  <c r="N37"/>
  <c r="N38"/>
  <c r="N39"/>
  <c r="N40"/>
  <c r="N41"/>
  <c r="N42"/>
  <c r="N43"/>
  <c r="N44"/>
  <c r="N45"/>
  <c r="N46"/>
  <c r="N47"/>
  <c r="N48"/>
  <c r="N49"/>
  <c r="N50"/>
  <c r="N51"/>
  <c r="N52"/>
  <c r="N53"/>
  <c r="N54"/>
  <c r="N55"/>
  <c r="N56"/>
  <c r="N57"/>
  <c r="N58"/>
  <c r="N59"/>
  <c r="N60"/>
  <c r="N61"/>
  <c r="N62"/>
  <c r="N63"/>
  <c r="N64"/>
  <c r="N65"/>
  <c r="N66"/>
  <c r="N67"/>
  <c r="N68"/>
  <c r="N69"/>
  <c r="N22"/>
  <c r="M89"/>
  <c r="M71"/>
  <c r="M23"/>
  <c r="M24"/>
  <c r="M25"/>
  <c r="M26"/>
  <c r="M27"/>
  <c r="M28"/>
  <c r="M29"/>
  <c r="M30"/>
  <c r="M31"/>
  <c r="M32"/>
  <c r="M33"/>
  <c r="M34"/>
  <c r="M35"/>
  <c r="M36"/>
  <c r="M37"/>
  <c r="M38"/>
  <c r="M39"/>
  <c r="M40"/>
  <c r="M41"/>
  <c r="M42"/>
  <c r="M43"/>
  <c r="M44"/>
  <c r="M45"/>
  <c r="M46"/>
  <c r="M47"/>
  <c r="M48"/>
  <c r="M49"/>
  <c r="M50"/>
  <c r="M51"/>
  <c r="M52"/>
  <c r="M53"/>
  <c r="M54"/>
  <c r="M55"/>
  <c r="M56"/>
  <c r="M57"/>
  <c r="M58"/>
  <c r="M59"/>
  <c r="M60"/>
  <c r="M61"/>
  <c r="M62"/>
  <c r="M63"/>
  <c r="M64"/>
  <c r="M65"/>
  <c r="M66"/>
  <c r="M67"/>
  <c r="M68"/>
  <c r="M69"/>
  <c r="M22"/>
  <c r="L73"/>
  <c r="L77"/>
  <c r="L76"/>
  <c r="L85"/>
  <c r="L81"/>
  <c r="H75"/>
  <c r="H74"/>
  <c r="L75"/>
  <c r="L74"/>
  <c r="L23"/>
  <c r="L24"/>
  <c r="L25"/>
  <c r="L26"/>
  <c r="L27"/>
  <c r="L28"/>
  <c r="L29"/>
  <c r="L30"/>
  <c r="L31"/>
  <c r="L32"/>
  <c r="L33"/>
  <c r="L34"/>
  <c r="L35"/>
  <c r="L36"/>
  <c r="L37"/>
  <c r="L38"/>
  <c r="L39"/>
  <c r="L40"/>
  <c r="L41"/>
  <c r="L42"/>
  <c r="L43"/>
  <c r="L44"/>
  <c r="L45"/>
  <c r="L46"/>
  <c r="L47"/>
  <c r="L48"/>
  <c r="L49"/>
  <c r="L50"/>
  <c r="L51"/>
  <c r="L52"/>
  <c r="L53"/>
  <c r="L54"/>
  <c r="L55"/>
  <c r="L56"/>
  <c r="L57"/>
  <c r="L58"/>
  <c r="L59"/>
  <c r="L60"/>
  <c r="L61"/>
  <c r="L62"/>
  <c r="L63"/>
  <c r="L64"/>
  <c r="L65"/>
  <c r="L66"/>
  <c r="L67"/>
  <c r="L68"/>
  <c r="L69"/>
  <c r="L22"/>
  <c r="K86"/>
  <c r="K87"/>
  <c r="K85"/>
  <c r="K82"/>
  <c r="K71"/>
  <c r="G71"/>
  <c r="F71"/>
  <c r="E71"/>
  <c r="K23"/>
  <c r="K24"/>
  <c r="K25"/>
  <c r="K26"/>
  <c r="K27"/>
  <c r="K28"/>
  <c r="K29"/>
  <c r="K30"/>
  <c r="K31"/>
  <c r="K32"/>
  <c r="K33"/>
  <c r="K34"/>
  <c r="K35"/>
  <c r="K36"/>
  <c r="K37"/>
  <c r="K38"/>
  <c r="K39"/>
  <c r="K40"/>
  <c r="K41"/>
  <c r="K42"/>
  <c r="K43"/>
  <c r="K44"/>
  <c r="K45"/>
  <c r="K46"/>
  <c r="K47"/>
  <c r="K48"/>
  <c r="K49"/>
  <c r="K50"/>
  <c r="K51"/>
  <c r="K52"/>
  <c r="K53"/>
  <c r="K54"/>
  <c r="K55"/>
  <c r="K56"/>
  <c r="K57"/>
  <c r="K58"/>
  <c r="K59"/>
  <c r="K60"/>
  <c r="K61"/>
  <c r="K62"/>
  <c r="K63"/>
  <c r="K64"/>
  <c r="K65"/>
  <c r="K66"/>
  <c r="K67"/>
  <c r="K68"/>
  <c r="K69"/>
  <c r="K22"/>
  <c r="J84"/>
  <c r="J78"/>
  <c r="J83"/>
  <c r="J82"/>
  <c r="J71"/>
  <c r="J23"/>
  <c r="J24"/>
  <c r="J25"/>
  <c r="J26"/>
  <c r="J27"/>
  <c r="J28"/>
  <c r="J29"/>
  <c r="J30"/>
  <c r="J31"/>
  <c r="J32"/>
  <c r="J33"/>
  <c r="J34"/>
  <c r="J35"/>
  <c r="J36"/>
  <c r="J37"/>
  <c r="J38"/>
  <c r="J39"/>
  <c r="J40"/>
  <c r="J41"/>
  <c r="J42"/>
  <c r="J43"/>
  <c r="J44"/>
  <c r="J45"/>
  <c r="J46"/>
  <c r="J47"/>
  <c r="J48"/>
  <c r="J49"/>
  <c r="J50"/>
  <c r="J51"/>
  <c r="J52"/>
  <c r="J53"/>
  <c r="J54"/>
  <c r="J55"/>
  <c r="J56"/>
  <c r="J57"/>
  <c r="J58"/>
  <c r="J59"/>
  <c r="J60"/>
  <c r="J61"/>
  <c r="J62"/>
  <c r="J63"/>
  <c r="J64"/>
  <c r="J65"/>
  <c r="J66"/>
  <c r="J67"/>
  <c r="J68"/>
  <c r="J69"/>
  <c r="J22"/>
  <c r="I81"/>
  <c r="I80"/>
  <c r="I73"/>
  <c r="I23"/>
  <c r="I24"/>
  <c r="I25"/>
  <c r="I26"/>
  <c r="I27"/>
  <c r="I28"/>
  <c r="I29"/>
  <c r="I30"/>
  <c r="I31"/>
  <c r="I32"/>
  <c r="I33"/>
  <c r="I34"/>
  <c r="I35"/>
  <c r="I36"/>
  <c r="I37"/>
  <c r="I38"/>
  <c r="I39"/>
  <c r="I40"/>
  <c r="I41"/>
  <c r="I42"/>
  <c r="I43"/>
  <c r="I44"/>
  <c r="I45"/>
  <c r="I46"/>
  <c r="I47"/>
  <c r="I48"/>
  <c r="I49"/>
  <c r="I50"/>
  <c r="I51"/>
  <c r="I52"/>
  <c r="I53"/>
  <c r="I54"/>
  <c r="I55"/>
  <c r="I56"/>
  <c r="I57"/>
  <c r="I58"/>
  <c r="I59"/>
  <c r="I60"/>
  <c r="I61"/>
  <c r="I62"/>
  <c r="I63"/>
  <c r="I64"/>
  <c r="I65"/>
  <c r="I66"/>
  <c r="I67"/>
  <c r="I68"/>
  <c r="I69"/>
  <c r="I22"/>
  <c r="H79"/>
  <c r="H23"/>
  <c r="H24"/>
  <c r="H25"/>
  <c r="H26"/>
  <c r="H27"/>
  <c r="H28"/>
  <c r="H29"/>
  <c r="H30"/>
  <c r="H31"/>
  <c r="H32"/>
  <c r="H33"/>
  <c r="H34"/>
  <c r="H35"/>
  <c r="H36"/>
  <c r="H37"/>
  <c r="H38"/>
  <c r="H39"/>
  <c r="H40"/>
  <c r="H41"/>
  <c r="H42"/>
  <c r="H43"/>
  <c r="H44"/>
  <c r="H45"/>
  <c r="H46"/>
  <c r="H47"/>
  <c r="H48"/>
  <c r="H49"/>
  <c r="H50"/>
  <c r="H51"/>
  <c r="H52"/>
  <c r="H53"/>
  <c r="H54"/>
  <c r="H55"/>
  <c r="H56"/>
  <c r="H57"/>
  <c r="H58"/>
  <c r="H59"/>
  <c r="H60"/>
  <c r="H61"/>
  <c r="H62"/>
  <c r="H63"/>
  <c r="H64"/>
  <c r="H65"/>
  <c r="H66"/>
  <c r="H67"/>
  <c r="H68"/>
  <c r="H69"/>
  <c r="H22"/>
  <c r="G78"/>
  <c r="G70" s="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F75"/>
  <c r="F76"/>
  <c r="F77"/>
  <c r="F74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22"/>
  <c r="E23"/>
  <c r="E7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53"/>
  <c r="E54"/>
  <c r="E55"/>
  <c r="E56"/>
  <c r="E57"/>
  <c r="E58"/>
  <c r="E59"/>
  <c r="E60"/>
  <c r="E61"/>
  <c r="E62"/>
  <c r="E63"/>
  <c r="E64"/>
  <c r="E65"/>
  <c r="E66"/>
  <c r="E67"/>
  <c r="E68"/>
  <c r="E69"/>
  <c r="D72"/>
  <c r="D71"/>
  <c r="AA21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23"/>
  <c r="AB70"/>
  <c r="AB62"/>
  <c r="AB24"/>
  <c r="T70" l="1"/>
  <c r="X70"/>
  <c r="Y70"/>
  <c r="W70"/>
  <c r="U70"/>
  <c r="S70"/>
  <c r="P70"/>
  <c r="O70"/>
  <c r="Q70"/>
  <c r="N70"/>
  <c r="M70"/>
  <c r="K70"/>
  <c r="L70"/>
  <c r="J70"/>
  <c r="H70"/>
  <c r="E70"/>
  <c r="I70"/>
  <c r="F70"/>
  <c r="D70"/>
  <c r="D22" s="1"/>
  <c r="AB22"/>
  <c r="F23" i="26" l="1"/>
  <c r="I23"/>
  <c r="E23" s="1"/>
  <c r="K23"/>
  <c r="G24"/>
  <c r="H24"/>
  <c r="H22" s="1"/>
  <c r="J24"/>
  <c r="J22" s="1"/>
  <c r="L24"/>
  <c r="L22" s="1"/>
  <c r="M24"/>
  <c r="N24"/>
  <c r="N22" s="1"/>
  <c r="O24"/>
  <c r="P24"/>
  <c r="P22" s="1"/>
  <c r="Q24"/>
  <c r="R24"/>
  <c r="R22" s="1"/>
  <c r="S24"/>
  <c r="T24"/>
  <c r="T22" s="1"/>
  <c r="U24"/>
  <c r="F25"/>
  <c r="K25"/>
  <c r="K24" s="1"/>
  <c r="F26"/>
  <c r="I26"/>
  <c r="E26" s="1"/>
  <c r="D26" s="1"/>
  <c r="K26"/>
  <c r="F27"/>
  <c r="E27" s="1"/>
  <c r="D27" s="1"/>
  <c r="K27"/>
  <c r="I27" s="1"/>
  <c r="E28"/>
  <c r="D28" s="1"/>
  <c r="F28"/>
  <c r="I28"/>
  <c r="K28"/>
  <c r="F29"/>
  <c r="E29" s="1"/>
  <c r="D29" s="1"/>
  <c r="K29"/>
  <c r="I29" s="1"/>
  <c r="F30"/>
  <c r="I30"/>
  <c r="E30" s="1"/>
  <c r="D30" s="1"/>
  <c r="K30"/>
  <c r="F31"/>
  <c r="K31"/>
  <c r="I31" s="1"/>
  <c r="E32"/>
  <c r="D32" s="1"/>
  <c r="F32"/>
  <c r="I32"/>
  <c r="K32"/>
  <c r="F33"/>
  <c r="E33" s="1"/>
  <c r="D33" s="1"/>
  <c r="K33"/>
  <c r="I33" s="1"/>
  <c r="F34"/>
  <c r="I34"/>
  <c r="E34" s="1"/>
  <c r="D34" s="1"/>
  <c r="K34"/>
  <c r="F35"/>
  <c r="E35" s="1"/>
  <c r="D35" s="1"/>
  <c r="K35"/>
  <c r="I35" s="1"/>
  <c r="E36"/>
  <c r="D36" s="1"/>
  <c r="F36"/>
  <c r="I36"/>
  <c r="K36"/>
  <c r="F37"/>
  <c r="E37" s="1"/>
  <c r="D37" s="1"/>
  <c r="K37"/>
  <c r="I37" s="1"/>
  <c r="F38"/>
  <c r="I38"/>
  <c r="E38" s="1"/>
  <c r="D38" s="1"/>
  <c r="K38"/>
  <c r="F39"/>
  <c r="E39" s="1"/>
  <c r="D39" s="1"/>
  <c r="K39"/>
  <c r="I39" s="1"/>
  <c r="E40"/>
  <c r="D40" s="1"/>
  <c r="F40"/>
  <c r="I40"/>
  <c r="K40"/>
  <c r="F41"/>
  <c r="K41"/>
  <c r="I41" s="1"/>
  <c r="F42"/>
  <c r="I42"/>
  <c r="E42" s="1"/>
  <c r="D42" s="1"/>
  <c r="K42"/>
  <c r="F43"/>
  <c r="E43" s="1"/>
  <c r="D43" s="1"/>
  <c r="K43"/>
  <c r="I43" s="1"/>
  <c r="E44"/>
  <c r="D44" s="1"/>
  <c r="F44"/>
  <c r="I44"/>
  <c r="K44"/>
  <c r="F45"/>
  <c r="E45" s="1"/>
  <c r="D45" s="1"/>
  <c r="K45"/>
  <c r="I45" s="1"/>
  <c r="F46"/>
  <c r="I46"/>
  <c r="E46" s="1"/>
  <c r="D46" s="1"/>
  <c r="K46"/>
  <c r="F47"/>
  <c r="K47"/>
  <c r="I47" s="1"/>
  <c r="E48"/>
  <c r="D48" s="1"/>
  <c r="F48"/>
  <c r="I48"/>
  <c r="K48"/>
  <c r="F49"/>
  <c r="E49" s="1"/>
  <c r="D49" s="1"/>
  <c r="K49"/>
  <c r="I49" s="1"/>
  <c r="F50"/>
  <c r="I50"/>
  <c r="E50" s="1"/>
  <c r="D50" s="1"/>
  <c r="K50"/>
  <c r="F51"/>
  <c r="E51" s="1"/>
  <c r="D51" s="1"/>
  <c r="K51"/>
  <c r="I51" s="1"/>
  <c r="E52"/>
  <c r="D52" s="1"/>
  <c r="F52"/>
  <c r="I52"/>
  <c r="K52"/>
  <c r="F53"/>
  <c r="E53" s="1"/>
  <c r="D53" s="1"/>
  <c r="K53"/>
  <c r="I53" s="1"/>
  <c r="F54"/>
  <c r="I54"/>
  <c r="E54" s="1"/>
  <c r="D54" s="1"/>
  <c r="K54"/>
  <c r="F55"/>
  <c r="E55" s="1"/>
  <c r="D55" s="1"/>
  <c r="K55"/>
  <c r="I55" s="1"/>
  <c r="E56"/>
  <c r="D56" s="1"/>
  <c r="F56"/>
  <c r="I56"/>
  <c r="K56"/>
  <c r="F57"/>
  <c r="K57"/>
  <c r="I57" s="1"/>
  <c r="F58"/>
  <c r="I58"/>
  <c r="E58" s="1"/>
  <c r="D58" s="1"/>
  <c r="K58"/>
  <c r="F59"/>
  <c r="E59" s="1"/>
  <c r="D59" s="1"/>
  <c r="K59"/>
  <c r="I59" s="1"/>
  <c r="E60"/>
  <c r="D60" s="1"/>
  <c r="F60"/>
  <c r="I60"/>
  <c r="K60"/>
  <c r="F61"/>
  <c r="E61" s="1"/>
  <c r="D61" s="1"/>
  <c r="K61"/>
  <c r="I61" s="1"/>
  <c r="G62"/>
  <c r="G22" s="1"/>
  <c r="H62"/>
  <c r="J62"/>
  <c r="L62"/>
  <c r="M62"/>
  <c r="M22" s="1"/>
  <c r="N62"/>
  <c r="O62"/>
  <c r="O22" s="1"/>
  <c r="P62"/>
  <c r="Q62"/>
  <c r="Q22" s="1"/>
  <c r="R62"/>
  <c r="S62"/>
  <c r="S22" s="1"/>
  <c r="T62"/>
  <c r="U62"/>
  <c r="U22" s="1"/>
  <c r="E63"/>
  <c r="F63"/>
  <c r="F62" s="1"/>
  <c r="I63"/>
  <c r="K63"/>
  <c r="F64"/>
  <c r="K64"/>
  <c r="K62" s="1"/>
  <c r="F65"/>
  <c r="I65"/>
  <c r="E65" s="1"/>
  <c r="D65" s="1"/>
  <c r="K65"/>
  <c r="F66"/>
  <c r="E66" s="1"/>
  <c r="D66" s="1"/>
  <c r="K66"/>
  <c r="I66" s="1"/>
  <c r="E67"/>
  <c r="D67" s="1"/>
  <c r="F67"/>
  <c r="I67"/>
  <c r="K67"/>
  <c r="F68"/>
  <c r="E68" s="1"/>
  <c r="D68" s="1"/>
  <c r="K68"/>
  <c r="I68" s="1"/>
  <c r="F69"/>
  <c r="I69"/>
  <c r="E69" s="1"/>
  <c r="D69" s="1"/>
  <c r="K69"/>
  <c r="F70"/>
  <c r="G70"/>
  <c r="H70"/>
  <c r="J70"/>
  <c r="L70"/>
  <c r="M70"/>
  <c r="N70"/>
  <c r="O70"/>
  <c r="P70"/>
  <c r="Q70"/>
  <c r="R70"/>
  <c r="S70"/>
  <c r="T70"/>
  <c r="U70"/>
  <c r="F71"/>
  <c r="K71"/>
  <c r="K70" s="1"/>
  <c r="K73" i="25"/>
  <c r="I73"/>
  <c r="F73"/>
  <c r="E73" s="1"/>
  <c r="D73" s="1"/>
  <c r="K72"/>
  <c r="I72" s="1"/>
  <c r="I70" s="1"/>
  <c r="F72"/>
  <c r="K71"/>
  <c r="I71"/>
  <c r="F71"/>
  <c r="E71"/>
  <c r="D71" s="1"/>
  <c r="U70"/>
  <c r="T70"/>
  <c r="S70"/>
  <c r="R70"/>
  <c r="Q70"/>
  <c r="P70"/>
  <c r="O70"/>
  <c r="N70"/>
  <c r="M70"/>
  <c r="L70"/>
  <c r="K70"/>
  <c r="J70"/>
  <c r="H70"/>
  <c r="G70"/>
  <c r="F70"/>
  <c r="K69"/>
  <c r="I69" s="1"/>
  <c r="F69"/>
  <c r="E69" s="1"/>
  <c r="D69" s="1"/>
  <c r="K68"/>
  <c r="I68"/>
  <c r="F68"/>
  <c r="E68"/>
  <c r="D68" s="1"/>
  <c r="K67"/>
  <c r="I67" s="1"/>
  <c r="F67"/>
  <c r="E67" s="1"/>
  <c r="D67" s="1"/>
  <c r="K66"/>
  <c r="I66"/>
  <c r="F66"/>
  <c r="E66"/>
  <c r="D66" s="1"/>
  <c r="K65"/>
  <c r="I65" s="1"/>
  <c r="F65"/>
  <c r="E65" s="1"/>
  <c r="D65" s="1"/>
  <c r="K64"/>
  <c r="I64"/>
  <c r="E64" s="1"/>
  <c r="D64" s="1"/>
  <c r="F64"/>
  <c r="K63"/>
  <c r="K62" s="1"/>
  <c r="F63"/>
  <c r="U62"/>
  <c r="T62"/>
  <c r="S62"/>
  <c r="R62"/>
  <c r="Q62"/>
  <c r="P62"/>
  <c r="O62"/>
  <c r="N62"/>
  <c r="M62"/>
  <c r="L62"/>
  <c r="J62"/>
  <c r="H62"/>
  <c r="G62"/>
  <c r="F62"/>
  <c r="K61"/>
  <c r="I61"/>
  <c r="F61"/>
  <c r="E61"/>
  <c r="D61" s="1"/>
  <c r="K60"/>
  <c r="I60" s="1"/>
  <c r="F60"/>
  <c r="K59"/>
  <c r="I59"/>
  <c r="E59" s="1"/>
  <c r="D59" s="1"/>
  <c r="F59"/>
  <c r="K58"/>
  <c r="I58" s="1"/>
  <c r="F58"/>
  <c r="E58" s="1"/>
  <c r="D58" s="1"/>
  <c r="K57"/>
  <c r="I57"/>
  <c r="F57"/>
  <c r="E57"/>
  <c r="D57" s="1"/>
  <c r="K56"/>
  <c r="I56" s="1"/>
  <c r="F56"/>
  <c r="E56" s="1"/>
  <c r="D56" s="1"/>
  <c r="K55"/>
  <c r="I55"/>
  <c r="E55" s="1"/>
  <c r="D55" s="1"/>
  <c r="F55"/>
  <c r="K54"/>
  <c r="I54" s="1"/>
  <c r="F54"/>
  <c r="K53"/>
  <c r="I53"/>
  <c r="F53"/>
  <c r="E53"/>
  <c r="D53" s="1"/>
  <c r="K52"/>
  <c r="I52" s="1"/>
  <c r="F52"/>
  <c r="K51"/>
  <c r="I51"/>
  <c r="E51" s="1"/>
  <c r="D51" s="1"/>
  <c r="F51"/>
  <c r="K50"/>
  <c r="I50" s="1"/>
  <c r="F50"/>
  <c r="E50" s="1"/>
  <c r="D50" s="1"/>
  <c r="K49"/>
  <c r="I49"/>
  <c r="F49"/>
  <c r="E49"/>
  <c r="D49" s="1"/>
  <c r="K48"/>
  <c r="I48" s="1"/>
  <c r="F48"/>
  <c r="E48" s="1"/>
  <c r="D48" s="1"/>
  <c r="K47"/>
  <c r="I47"/>
  <c r="E47" s="1"/>
  <c r="D47" s="1"/>
  <c r="F47"/>
  <c r="K46"/>
  <c r="I46" s="1"/>
  <c r="F46"/>
  <c r="K45"/>
  <c r="I45"/>
  <c r="F45"/>
  <c r="E45"/>
  <c r="D45" s="1"/>
  <c r="K44"/>
  <c r="I44" s="1"/>
  <c r="F44"/>
  <c r="K43"/>
  <c r="I43"/>
  <c r="E43" s="1"/>
  <c r="D43" s="1"/>
  <c r="F43"/>
  <c r="K42"/>
  <c r="I42" s="1"/>
  <c r="F42"/>
  <c r="E42" s="1"/>
  <c r="D42" s="1"/>
  <c r="K41"/>
  <c r="I41"/>
  <c r="F41"/>
  <c r="E41"/>
  <c r="D41" s="1"/>
  <c r="K40"/>
  <c r="I40" s="1"/>
  <c r="F40"/>
  <c r="E40" s="1"/>
  <c r="D40" s="1"/>
  <c r="K39"/>
  <c r="I39"/>
  <c r="F39"/>
  <c r="E39"/>
  <c r="D39" s="1"/>
  <c r="K38"/>
  <c r="I38" s="1"/>
  <c r="F38"/>
  <c r="E38" s="1"/>
  <c r="D38" s="1"/>
  <c r="K37"/>
  <c r="I37"/>
  <c r="E37" s="1"/>
  <c r="D37" s="1"/>
  <c r="F37"/>
  <c r="K36"/>
  <c r="I36" s="1"/>
  <c r="F36"/>
  <c r="K35"/>
  <c r="I35"/>
  <c r="F35"/>
  <c r="E35"/>
  <c r="D35" s="1"/>
  <c r="K34"/>
  <c r="I34" s="1"/>
  <c r="F34"/>
  <c r="K33"/>
  <c r="I33"/>
  <c r="F33"/>
  <c r="E33"/>
  <c r="D33" s="1"/>
  <c r="K32"/>
  <c r="I32" s="1"/>
  <c r="F32"/>
  <c r="K31"/>
  <c r="I31"/>
  <c r="F31"/>
  <c r="E31"/>
  <c r="D31" s="1"/>
  <c r="K30"/>
  <c r="I30" s="1"/>
  <c r="F30"/>
  <c r="K29"/>
  <c r="I29"/>
  <c r="F29"/>
  <c r="E29"/>
  <c r="D29" s="1"/>
  <c r="K28"/>
  <c r="I28" s="1"/>
  <c r="F28"/>
  <c r="K27"/>
  <c r="I27"/>
  <c r="F27"/>
  <c r="E27"/>
  <c r="D27" s="1"/>
  <c r="K26"/>
  <c r="I26" s="1"/>
  <c r="F26"/>
  <c r="F24" s="1"/>
  <c r="F22" s="1"/>
  <c r="K25"/>
  <c r="I25"/>
  <c r="E25" s="1"/>
  <c r="F25"/>
  <c r="U24"/>
  <c r="U22" s="1"/>
  <c r="T24"/>
  <c r="S24"/>
  <c r="S22" s="1"/>
  <c r="R24"/>
  <c r="Q24"/>
  <c r="Q22" s="1"/>
  <c r="P24"/>
  <c r="O24"/>
  <c r="O22" s="1"/>
  <c r="N24"/>
  <c r="M24"/>
  <c r="M22" s="1"/>
  <c r="L24"/>
  <c r="K24"/>
  <c r="J24"/>
  <c r="H24"/>
  <c r="G24"/>
  <c r="G22" s="1"/>
  <c r="K23"/>
  <c r="I23" s="1"/>
  <c r="F23"/>
  <c r="E23" s="1"/>
  <c r="T22"/>
  <c r="R22"/>
  <c r="P22"/>
  <c r="N22"/>
  <c r="L22"/>
  <c r="J22"/>
  <c r="H22"/>
  <c r="K73" i="24"/>
  <c r="I73"/>
  <c r="F73"/>
  <c r="E73"/>
  <c r="D73" s="1"/>
  <c r="K72"/>
  <c r="I72" s="1"/>
  <c r="I70" s="1"/>
  <c r="F72"/>
  <c r="F70" s="1"/>
  <c r="K71"/>
  <c r="I71"/>
  <c r="E71" s="1"/>
  <c r="F71"/>
  <c r="U70"/>
  <c r="T70"/>
  <c r="S70"/>
  <c r="R70"/>
  <c r="Q70"/>
  <c r="P70"/>
  <c r="O70"/>
  <c r="N70"/>
  <c r="M70"/>
  <c r="L70"/>
  <c r="K70"/>
  <c r="J70"/>
  <c r="H70"/>
  <c r="G70"/>
  <c r="K69"/>
  <c r="I69" s="1"/>
  <c r="F69"/>
  <c r="K68"/>
  <c r="I68"/>
  <c r="E68" s="1"/>
  <c r="D68" s="1"/>
  <c r="F68"/>
  <c r="K67"/>
  <c r="I67" s="1"/>
  <c r="F67"/>
  <c r="E67" s="1"/>
  <c r="D67" s="1"/>
  <c r="K66"/>
  <c r="I66"/>
  <c r="F66"/>
  <c r="E66"/>
  <c r="D66" s="1"/>
  <c r="K65"/>
  <c r="I65" s="1"/>
  <c r="F65"/>
  <c r="E65" s="1"/>
  <c r="D65" s="1"/>
  <c r="K64"/>
  <c r="I64"/>
  <c r="E64" s="1"/>
  <c r="D64" s="1"/>
  <c r="F64"/>
  <c r="K63"/>
  <c r="K62" s="1"/>
  <c r="F63"/>
  <c r="U62"/>
  <c r="T62"/>
  <c r="S62"/>
  <c r="R62"/>
  <c r="Q62"/>
  <c r="P62"/>
  <c r="O62"/>
  <c r="N62"/>
  <c r="M62"/>
  <c r="L62"/>
  <c r="J62"/>
  <c r="H62"/>
  <c r="G62"/>
  <c r="F62"/>
  <c r="K61"/>
  <c r="I61"/>
  <c r="E61" s="1"/>
  <c r="D61" s="1"/>
  <c r="F61"/>
  <c r="K60"/>
  <c r="I60" s="1"/>
  <c r="F60"/>
  <c r="E60" s="1"/>
  <c r="D60" s="1"/>
  <c r="K59"/>
  <c r="I59"/>
  <c r="F59"/>
  <c r="E59"/>
  <c r="D59" s="1"/>
  <c r="K58"/>
  <c r="I58" s="1"/>
  <c r="F58"/>
  <c r="E58" s="1"/>
  <c r="D58" s="1"/>
  <c r="K57"/>
  <c r="I57"/>
  <c r="E57" s="1"/>
  <c r="D57" s="1"/>
  <c r="F57"/>
  <c r="K56"/>
  <c r="I56" s="1"/>
  <c r="F56"/>
  <c r="K55"/>
  <c r="I55"/>
  <c r="F55"/>
  <c r="E55"/>
  <c r="D55" s="1"/>
  <c r="K54"/>
  <c r="I54" s="1"/>
  <c r="F54"/>
  <c r="K53"/>
  <c r="I53"/>
  <c r="E53" s="1"/>
  <c r="D53" s="1"/>
  <c r="F53"/>
  <c r="K52"/>
  <c r="I52" s="1"/>
  <c r="F52"/>
  <c r="E52" s="1"/>
  <c r="D52" s="1"/>
  <c r="K51"/>
  <c r="I51"/>
  <c r="F51"/>
  <c r="E51"/>
  <c r="D51" s="1"/>
  <c r="K50"/>
  <c r="I50" s="1"/>
  <c r="F50"/>
  <c r="E50" s="1"/>
  <c r="D50" s="1"/>
  <c r="K49"/>
  <c r="I49"/>
  <c r="E49" s="1"/>
  <c r="D49" s="1"/>
  <c r="F49"/>
  <c r="K48"/>
  <c r="I48" s="1"/>
  <c r="F48"/>
  <c r="K47"/>
  <c r="I47"/>
  <c r="F47"/>
  <c r="E47"/>
  <c r="D47" s="1"/>
  <c r="K46"/>
  <c r="I46" s="1"/>
  <c r="F46"/>
  <c r="K45"/>
  <c r="I45"/>
  <c r="E45" s="1"/>
  <c r="D45" s="1"/>
  <c r="F45"/>
  <c r="K44"/>
  <c r="I44" s="1"/>
  <c r="F44"/>
  <c r="E44" s="1"/>
  <c r="D44" s="1"/>
  <c r="K43"/>
  <c r="I43"/>
  <c r="F43"/>
  <c r="E43"/>
  <c r="D43" s="1"/>
  <c r="K42"/>
  <c r="I42" s="1"/>
  <c r="F42"/>
  <c r="E42" s="1"/>
  <c r="D42" s="1"/>
  <c r="K41"/>
  <c r="I41"/>
  <c r="E41" s="1"/>
  <c r="D41" s="1"/>
  <c r="F41"/>
  <c r="K40"/>
  <c r="I40" s="1"/>
  <c r="F40"/>
  <c r="K39"/>
  <c r="I39"/>
  <c r="F39"/>
  <c r="E39"/>
  <c r="D39" s="1"/>
  <c r="K38"/>
  <c r="I38" s="1"/>
  <c r="F38"/>
  <c r="K37"/>
  <c r="I37"/>
  <c r="E37" s="1"/>
  <c r="D37" s="1"/>
  <c r="F37"/>
  <c r="K36"/>
  <c r="I36" s="1"/>
  <c r="F36"/>
  <c r="E36" s="1"/>
  <c r="D36" s="1"/>
  <c r="K35"/>
  <c r="I35"/>
  <c r="F35"/>
  <c r="E35"/>
  <c r="D35" s="1"/>
  <c r="K34"/>
  <c r="I34" s="1"/>
  <c r="F34"/>
  <c r="E34" s="1"/>
  <c r="D34" s="1"/>
  <c r="K33"/>
  <c r="I33"/>
  <c r="E33" s="1"/>
  <c r="D33" s="1"/>
  <c r="F33"/>
  <c r="K32"/>
  <c r="I32" s="1"/>
  <c r="F32"/>
  <c r="K31"/>
  <c r="I31"/>
  <c r="F31"/>
  <c r="E31"/>
  <c r="D31" s="1"/>
  <c r="K30"/>
  <c r="I30" s="1"/>
  <c r="F30"/>
  <c r="K29"/>
  <c r="I29"/>
  <c r="E29" s="1"/>
  <c r="D29" s="1"/>
  <c r="F29"/>
  <c r="K28"/>
  <c r="K24" s="1"/>
  <c r="F28"/>
  <c r="K27"/>
  <c r="I27"/>
  <c r="F27"/>
  <c r="E27"/>
  <c r="D27" s="1"/>
  <c r="K26"/>
  <c r="I26" s="1"/>
  <c r="F26"/>
  <c r="F24" s="1"/>
  <c r="K25"/>
  <c r="I25"/>
  <c r="E25" s="1"/>
  <c r="F25"/>
  <c r="U24"/>
  <c r="U22" s="1"/>
  <c r="T24"/>
  <c r="S24"/>
  <c r="S22" s="1"/>
  <c r="R24"/>
  <c r="Q24"/>
  <c r="Q22" s="1"/>
  <c r="P24"/>
  <c r="O24"/>
  <c r="O22" s="1"/>
  <c r="N24"/>
  <c r="M24"/>
  <c r="M22" s="1"/>
  <c r="L24"/>
  <c r="J24"/>
  <c r="H24"/>
  <c r="G24"/>
  <c r="G22" s="1"/>
  <c r="K23"/>
  <c r="I23" s="1"/>
  <c r="F23"/>
  <c r="F22" s="1"/>
  <c r="T22"/>
  <c r="R22"/>
  <c r="P22"/>
  <c r="N22"/>
  <c r="L22"/>
  <c r="J22"/>
  <c r="H22"/>
  <c r="J22" i="23"/>
  <c r="N22"/>
  <c r="R22"/>
  <c r="F23"/>
  <c r="K23"/>
  <c r="G24"/>
  <c r="G22" s="1"/>
  <c r="H24"/>
  <c r="H22" s="1"/>
  <c r="J24"/>
  <c r="L24"/>
  <c r="L22" s="1"/>
  <c r="M24"/>
  <c r="M22" s="1"/>
  <c r="N24"/>
  <c r="O24"/>
  <c r="O22" s="1"/>
  <c r="P24"/>
  <c r="P22" s="1"/>
  <c r="Q24"/>
  <c r="Q22" s="1"/>
  <c r="R24"/>
  <c r="S24"/>
  <c r="S22" s="1"/>
  <c r="T24"/>
  <c r="T22" s="1"/>
  <c r="U24"/>
  <c r="U22" s="1"/>
  <c r="F25"/>
  <c r="F24" s="1"/>
  <c r="K25"/>
  <c r="I25" s="1"/>
  <c r="F26"/>
  <c r="K26"/>
  <c r="K24" s="1"/>
  <c r="F27"/>
  <c r="E27" s="1"/>
  <c r="D27" s="1"/>
  <c r="I27"/>
  <c r="K27"/>
  <c r="F28"/>
  <c r="E28" s="1"/>
  <c r="D28" s="1"/>
  <c r="I28"/>
  <c r="K28"/>
  <c r="F29"/>
  <c r="K29"/>
  <c r="I29" s="1"/>
  <c r="E29" s="1"/>
  <c r="D29" s="1"/>
  <c r="F30"/>
  <c r="K30"/>
  <c r="I30" s="1"/>
  <c r="E30" s="1"/>
  <c r="D30" s="1"/>
  <c r="F31"/>
  <c r="E31" s="1"/>
  <c r="D31" s="1"/>
  <c r="I31"/>
  <c r="K31"/>
  <c r="F32"/>
  <c r="E32" s="1"/>
  <c r="D32" s="1"/>
  <c r="I32"/>
  <c r="K32"/>
  <c r="F33"/>
  <c r="K33"/>
  <c r="I33" s="1"/>
  <c r="E33" s="1"/>
  <c r="D33" s="1"/>
  <c r="F34"/>
  <c r="K34"/>
  <c r="I34" s="1"/>
  <c r="E34" s="1"/>
  <c r="D34" s="1"/>
  <c r="F35"/>
  <c r="E35" s="1"/>
  <c r="D35" s="1"/>
  <c r="I35"/>
  <c r="K35"/>
  <c r="F36"/>
  <c r="E36" s="1"/>
  <c r="D36" s="1"/>
  <c r="I36"/>
  <c r="K36"/>
  <c r="F37"/>
  <c r="K37"/>
  <c r="I37" s="1"/>
  <c r="E37" s="1"/>
  <c r="D37" s="1"/>
  <c r="F38"/>
  <c r="K38"/>
  <c r="I38" s="1"/>
  <c r="E38" s="1"/>
  <c r="D38" s="1"/>
  <c r="F39"/>
  <c r="E39" s="1"/>
  <c r="D39" s="1"/>
  <c r="I39"/>
  <c r="K39"/>
  <c r="F40"/>
  <c r="E40" s="1"/>
  <c r="D40" s="1"/>
  <c r="I40"/>
  <c r="K40"/>
  <c r="F41"/>
  <c r="K41"/>
  <c r="I41" s="1"/>
  <c r="E41" s="1"/>
  <c r="D41" s="1"/>
  <c r="F42"/>
  <c r="K42"/>
  <c r="I42" s="1"/>
  <c r="E42" s="1"/>
  <c r="D42" s="1"/>
  <c r="F43"/>
  <c r="E43" s="1"/>
  <c r="D43" s="1"/>
  <c r="I43"/>
  <c r="K43"/>
  <c r="F44"/>
  <c r="E44" s="1"/>
  <c r="D44" s="1"/>
  <c r="I44"/>
  <c r="K44"/>
  <c r="F45"/>
  <c r="K45"/>
  <c r="I45" s="1"/>
  <c r="E45" s="1"/>
  <c r="D45" s="1"/>
  <c r="F46"/>
  <c r="K46"/>
  <c r="I46" s="1"/>
  <c r="E46" s="1"/>
  <c r="D46" s="1"/>
  <c r="F47"/>
  <c r="E47" s="1"/>
  <c r="D47" s="1"/>
  <c r="I47"/>
  <c r="K47"/>
  <c r="F48"/>
  <c r="E48" s="1"/>
  <c r="D48" s="1"/>
  <c r="I48"/>
  <c r="K48"/>
  <c r="F49"/>
  <c r="K49"/>
  <c r="I49" s="1"/>
  <c r="E49" s="1"/>
  <c r="D49" s="1"/>
  <c r="F50"/>
  <c r="K50"/>
  <c r="I50" s="1"/>
  <c r="E50" s="1"/>
  <c r="D50" s="1"/>
  <c r="F51"/>
  <c r="E51" s="1"/>
  <c r="D51" s="1"/>
  <c r="I51"/>
  <c r="K51"/>
  <c r="F52"/>
  <c r="E52" s="1"/>
  <c r="D52" s="1"/>
  <c r="I52"/>
  <c r="K52"/>
  <c r="F53"/>
  <c r="K53"/>
  <c r="I53" s="1"/>
  <c r="E53" s="1"/>
  <c r="D53" s="1"/>
  <c r="F54"/>
  <c r="K54"/>
  <c r="I54" s="1"/>
  <c r="E54" s="1"/>
  <c r="D54" s="1"/>
  <c r="F55"/>
  <c r="E55" s="1"/>
  <c r="D55" s="1"/>
  <c r="I55"/>
  <c r="K55"/>
  <c r="F56"/>
  <c r="E56" s="1"/>
  <c r="D56" s="1"/>
  <c r="I56"/>
  <c r="K56"/>
  <c r="F57"/>
  <c r="K57"/>
  <c r="I57" s="1"/>
  <c r="E57" s="1"/>
  <c r="D57" s="1"/>
  <c r="F58"/>
  <c r="K58"/>
  <c r="I58" s="1"/>
  <c r="E58" s="1"/>
  <c r="D58" s="1"/>
  <c r="F59"/>
  <c r="E59" s="1"/>
  <c r="D59" s="1"/>
  <c r="I59"/>
  <c r="K59"/>
  <c r="F60"/>
  <c r="E60" s="1"/>
  <c r="D60" s="1"/>
  <c r="I60"/>
  <c r="K60"/>
  <c r="F61"/>
  <c r="K61"/>
  <c r="I61" s="1"/>
  <c r="E61" s="1"/>
  <c r="D61" s="1"/>
  <c r="G62"/>
  <c r="H62"/>
  <c r="J62"/>
  <c r="L62"/>
  <c r="M62"/>
  <c r="N62"/>
  <c r="O62"/>
  <c r="P62"/>
  <c r="Q62"/>
  <c r="R62"/>
  <c r="S62"/>
  <c r="T62"/>
  <c r="U62"/>
  <c r="F63"/>
  <c r="E63" s="1"/>
  <c r="I63"/>
  <c r="K63"/>
  <c r="F64"/>
  <c r="K64"/>
  <c r="K62" s="1"/>
  <c r="F65"/>
  <c r="K65"/>
  <c r="I65" s="1"/>
  <c r="E65" s="1"/>
  <c r="D65" s="1"/>
  <c r="F66"/>
  <c r="E66" s="1"/>
  <c r="D66" s="1"/>
  <c r="I66"/>
  <c r="K66"/>
  <c r="F67"/>
  <c r="E67" s="1"/>
  <c r="D67" s="1"/>
  <c r="I67"/>
  <c r="K67"/>
  <c r="F68"/>
  <c r="K68"/>
  <c r="I68" s="1"/>
  <c r="E68" s="1"/>
  <c r="D68" s="1"/>
  <c r="F69"/>
  <c r="K69"/>
  <c r="I69" s="1"/>
  <c r="E69" s="1"/>
  <c r="D69" s="1"/>
  <c r="G70"/>
  <c r="H70"/>
  <c r="J70"/>
  <c r="L70"/>
  <c r="M70"/>
  <c r="N70"/>
  <c r="O70"/>
  <c r="P70"/>
  <c r="Q70"/>
  <c r="R70"/>
  <c r="S70"/>
  <c r="T70"/>
  <c r="U70"/>
  <c r="F71"/>
  <c r="F70" s="1"/>
  <c r="K71"/>
  <c r="I71" s="1"/>
  <c r="F72"/>
  <c r="K72"/>
  <c r="K70" s="1"/>
  <c r="F73"/>
  <c r="E73" s="1"/>
  <c r="D73" s="1"/>
  <c r="I73"/>
  <c r="K73"/>
  <c r="F74"/>
  <c r="E74" s="1"/>
  <c r="D74" s="1"/>
  <c r="I74"/>
  <c r="K74"/>
  <c r="F75"/>
  <c r="K75"/>
  <c r="I75" s="1"/>
  <c r="E75" s="1"/>
  <c r="D75" s="1"/>
  <c r="K76" i="22"/>
  <c r="I76"/>
  <c r="F76"/>
  <c r="E76" s="1"/>
  <c r="D76" s="1"/>
  <c r="K75"/>
  <c r="I75" s="1"/>
  <c r="F75"/>
  <c r="K74"/>
  <c r="I74" s="1"/>
  <c r="E74" s="1"/>
  <c r="D74" s="1"/>
  <c r="F74"/>
  <c r="K73"/>
  <c r="I73" s="1"/>
  <c r="F73"/>
  <c r="K72"/>
  <c r="I72"/>
  <c r="F72"/>
  <c r="E72" s="1"/>
  <c r="D72" s="1"/>
  <c r="K71"/>
  <c r="I71" s="1"/>
  <c r="F71"/>
  <c r="E71" s="1"/>
  <c r="U70"/>
  <c r="T70"/>
  <c r="S70"/>
  <c r="R70"/>
  <c r="Q70"/>
  <c r="P70"/>
  <c r="O70"/>
  <c r="N70"/>
  <c r="M70"/>
  <c r="L70"/>
  <c r="J70"/>
  <c r="H70"/>
  <c r="G70"/>
  <c r="F70"/>
  <c r="K69"/>
  <c r="I69"/>
  <c r="F69"/>
  <c r="E69" s="1"/>
  <c r="D69" s="1"/>
  <c r="K68"/>
  <c r="I68" s="1"/>
  <c r="F68"/>
  <c r="K67"/>
  <c r="I67" s="1"/>
  <c r="E67" s="1"/>
  <c r="D67" s="1"/>
  <c r="F67"/>
  <c r="K66"/>
  <c r="I66" s="1"/>
  <c r="F66"/>
  <c r="K65"/>
  <c r="I65"/>
  <c r="F65"/>
  <c r="E65" s="1"/>
  <c r="D65" s="1"/>
  <c r="K64"/>
  <c r="I64" s="1"/>
  <c r="F64"/>
  <c r="E64" s="1"/>
  <c r="D64" s="1"/>
  <c r="K63"/>
  <c r="I63" s="1"/>
  <c r="F63"/>
  <c r="U62"/>
  <c r="T62"/>
  <c r="S62"/>
  <c r="R62"/>
  <c r="Q62"/>
  <c r="P62"/>
  <c r="O62"/>
  <c r="N62"/>
  <c r="M62"/>
  <c r="L62"/>
  <c r="K62"/>
  <c r="J62"/>
  <c r="H62"/>
  <c r="G62"/>
  <c r="F62"/>
  <c r="K61"/>
  <c r="I61"/>
  <c r="F61"/>
  <c r="E61" s="1"/>
  <c r="D61" s="1"/>
  <c r="K60"/>
  <c r="I60" s="1"/>
  <c r="E60" s="1"/>
  <c r="D60" s="1"/>
  <c r="F60"/>
  <c r="K59"/>
  <c r="I59" s="1"/>
  <c r="E59" s="1"/>
  <c r="D59" s="1"/>
  <c r="F59"/>
  <c r="K58"/>
  <c r="I58"/>
  <c r="F58"/>
  <c r="E58" s="1"/>
  <c r="D58" s="1"/>
  <c r="K57"/>
  <c r="I57"/>
  <c r="F57"/>
  <c r="E57" s="1"/>
  <c r="D57" s="1"/>
  <c r="K56"/>
  <c r="I56" s="1"/>
  <c r="E56" s="1"/>
  <c r="D56" s="1"/>
  <c r="F56"/>
  <c r="K55"/>
  <c r="I55" s="1"/>
  <c r="E55" s="1"/>
  <c r="D55" s="1"/>
  <c r="F55"/>
  <c r="K54"/>
  <c r="I54"/>
  <c r="F54"/>
  <c r="E54" s="1"/>
  <c r="D54" s="1"/>
  <c r="K53"/>
  <c r="I53" s="1"/>
  <c r="F53"/>
  <c r="K52"/>
  <c r="I52" s="1"/>
  <c r="E52" s="1"/>
  <c r="D52" s="1"/>
  <c r="F52"/>
  <c r="K51"/>
  <c r="I51" s="1"/>
  <c r="E51" s="1"/>
  <c r="D51" s="1"/>
  <c r="F51"/>
  <c r="K50"/>
  <c r="I50"/>
  <c r="F50"/>
  <c r="E50" s="1"/>
  <c r="D50" s="1"/>
  <c r="K49"/>
  <c r="I49" s="1"/>
  <c r="F49"/>
  <c r="E49" s="1"/>
  <c r="D49" s="1"/>
  <c r="K48"/>
  <c r="I48" s="1"/>
  <c r="E48" s="1"/>
  <c r="D48" s="1"/>
  <c r="F48"/>
  <c r="K47"/>
  <c r="I47" s="1"/>
  <c r="E47" s="1"/>
  <c r="D47" s="1"/>
  <c r="F47"/>
  <c r="K46"/>
  <c r="I46"/>
  <c r="F46"/>
  <c r="E46" s="1"/>
  <c r="D46" s="1"/>
  <c r="K45"/>
  <c r="I45"/>
  <c r="F45"/>
  <c r="E45" s="1"/>
  <c r="D45" s="1"/>
  <c r="K44"/>
  <c r="I44" s="1"/>
  <c r="E44" s="1"/>
  <c r="D44" s="1"/>
  <c r="F44"/>
  <c r="K43"/>
  <c r="I43" s="1"/>
  <c r="E43" s="1"/>
  <c r="D43" s="1"/>
  <c r="F43"/>
  <c r="K42"/>
  <c r="I42"/>
  <c r="F42"/>
  <c r="E42" s="1"/>
  <c r="D42" s="1"/>
  <c r="K41"/>
  <c r="I41"/>
  <c r="F41"/>
  <c r="E41" s="1"/>
  <c r="D41" s="1"/>
  <c r="K40"/>
  <c r="I40" s="1"/>
  <c r="E40" s="1"/>
  <c r="D40" s="1"/>
  <c r="F40"/>
  <c r="K39"/>
  <c r="I39" s="1"/>
  <c r="E39" s="1"/>
  <c r="D39" s="1"/>
  <c r="F39"/>
  <c r="K38"/>
  <c r="I38"/>
  <c r="F38"/>
  <c r="E38" s="1"/>
  <c r="D38" s="1"/>
  <c r="K37"/>
  <c r="I37"/>
  <c r="F37"/>
  <c r="E37" s="1"/>
  <c r="D37" s="1"/>
  <c r="K36"/>
  <c r="I36" s="1"/>
  <c r="E36" s="1"/>
  <c r="D36" s="1"/>
  <c r="F36"/>
  <c r="K35"/>
  <c r="I35" s="1"/>
  <c r="E35" s="1"/>
  <c r="D35" s="1"/>
  <c r="F35"/>
  <c r="K34"/>
  <c r="I34"/>
  <c r="F34"/>
  <c r="E34" s="1"/>
  <c r="D34" s="1"/>
  <c r="K33"/>
  <c r="I33"/>
  <c r="F33"/>
  <c r="E33" s="1"/>
  <c r="D33" s="1"/>
  <c r="K32"/>
  <c r="I32" s="1"/>
  <c r="E32" s="1"/>
  <c r="D32" s="1"/>
  <c r="F32"/>
  <c r="K31"/>
  <c r="I31" s="1"/>
  <c r="E31" s="1"/>
  <c r="D31" s="1"/>
  <c r="F31"/>
  <c r="K30"/>
  <c r="I30"/>
  <c r="F30"/>
  <c r="E30" s="1"/>
  <c r="D30" s="1"/>
  <c r="K29"/>
  <c r="I29" s="1"/>
  <c r="F29"/>
  <c r="E29" s="1"/>
  <c r="D29" s="1"/>
  <c r="K28"/>
  <c r="I28" s="1"/>
  <c r="E28" s="1"/>
  <c r="D28" s="1"/>
  <c r="F28"/>
  <c r="K27"/>
  <c r="I27" s="1"/>
  <c r="F27"/>
  <c r="K26"/>
  <c r="I26"/>
  <c r="F26"/>
  <c r="E26" s="1"/>
  <c r="D26" s="1"/>
  <c r="K25"/>
  <c r="K24" s="1"/>
  <c r="I25"/>
  <c r="F25"/>
  <c r="E25" s="1"/>
  <c r="U24"/>
  <c r="T24"/>
  <c r="S24"/>
  <c r="R24"/>
  <c r="R22" s="1"/>
  <c r="Q24"/>
  <c r="P24"/>
  <c r="O24"/>
  <c r="N24"/>
  <c r="N22" s="1"/>
  <c r="M24"/>
  <c r="L24"/>
  <c r="J24"/>
  <c r="J22" s="1"/>
  <c r="H24"/>
  <c r="G24"/>
  <c r="F24"/>
  <c r="K23"/>
  <c r="I23"/>
  <c r="F23"/>
  <c r="E23" s="1"/>
  <c r="U22"/>
  <c r="T22"/>
  <c r="S22"/>
  <c r="Q22"/>
  <c r="P22"/>
  <c r="O22"/>
  <c r="M22"/>
  <c r="L22"/>
  <c r="H22"/>
  <c r="G22"/>
  <c r="K72" i="21"/>
  <c r="I72"/>
  <c r="E72" s="1"/>
  <c r="D72" s="1"/>
  <c r="F72"/>
  <c r="K71"/>
  <c r="I71" s="1"/>
  <c r="I70" s="1"/>
  <c r="F71"/>
  <c r="U70"/>
  <c r="T70"/>
  <c r="S70"/>
  <c r="R70"/>
  <c r="Q70"/>
  <c r="P70"/>
  <c r="O70"/>
  <c r="N70"/>
  <c r="M70"/>
  <c r="L70"/>
  <c r="J70"/>
  <c r="H70"/>
  <c r="G70"/>
  <c r="F70"/>
  <c r="K69"/>
  <c r="I69"/>
  <c r="E69" s="1"/>
  <c r="D69" s="1"/>
  <c r="F69"/>
  <c r="K68"/>
  <c r="I68" s="1"/>
  <c r="F68"/>
  <c r="E68" s="1"/>
  <c r="D68" s="1"/>
  <c r="K67"/>
  <c r="I67"/>
  <c r="F67"/>
  <c r="E67"/>
  <c r="D67" s="1"/>
  <c r="K66"/>
  <c r="I66" s="1"/>
  <c r="F66"/>
  <c r="E66" s="1"/>
  <c r="D66" s="1"/>
  <c r="K65"/>
  <c r="I65"/>
  <c r="E65" s="1"/>
  <c r="D65" s="1"/>
  <c r="F65"/>
  <c r="K64"/>
  <c r="I64" s="1"/>
  <c r="I62" s="1"/>
  <c r="F64"/>
  <c r="F62" s="1"/>
  <c r="K63"/>
  <c r="I63"/>
  <c r="F63"/>
  <c r="E63"/>
  <c r="U62"/>
  <c r="T62"/>
  <c r="S62"/>
  <c r="R62"/>
  <c r="Q62"/>
  <c r="P62"/>
  <c r="O62"/>
  <c r="N62"/>
  <c r="M62"/>
  <c r="L62"/>
  <c r="K62"/>
  <c r="J62"/>
  <c r="H62"/>
  <c r="G62"/>
  <c r="K61"/>
  <c r="I61" s="1"/>
  <c r="F61"/>
  <c r="K60"/>
  <c r="I60"/>
  <c r="F60"/>
  <c r="E60"/>
  <c r="D60" s="1"/>
  <c r="K59"/>
  <c r="I59" s="1"/>
  <c r="F59"/>
  <c r="K58"/>
  <c r="I58"/>
  <c r="E58" s="1"/>
  <c r="D58" s="1"/>
  <c r="F58"/>
  <c r="K57"/>
  <c r="I57" s="1"/>
  <c r="F57"/>
  <c r="E57" s="1"/>
  <c r="D57" s="1"/>
  <c r="K56"/>
  <c r="I56"/>
  <c r="F56"/>
  <c r="E56"/>
  <c r="D56" s="1"/>
  <c r="K55"/>
  <c r="I55" s="1"/>
  <c r="F55"/>
  <c r="K54"/>
  <c r="I54"/>
  <c r="E54" s="1"/>
  <c r="D54" s="1"/>
  <c r="F54"/>
  <c r="K53"/>
  <c r="I53" s="1"/>
  <c r="F53"/>
  <c r="K52"/>
  <c r="I52"/>
  <c r="F52"/>
  <c r="E52"/>
  <c r="D52" s="1"/>
  <c r="K51"/>
  <c r="I51" s="1"/>
  <c r="F51"/>
  <c r="K50"/>
  <c r="I50"/>
  <c r="E50" s="1"/>
  <c r="D50" s="1"/>
  <c r="F50"/>
  <c r="K49"/>
  <c r="I49" s="1"/>
  <c r="F49"/>
  <c r="K48"/>
  <c r="I48"/>
  <c r="F48"/>
  <c r="E48"/>
  <c r="D48" s="1"/>
  <c r="K47"/>
  <c r="I47" s="1"/>
  <c r="F47"/>
  <c r="E47" s="1"/>
  <c r="D47" s="1"/>
  <c r="K46"/>
  <c r="I46"/>
  <c r="E46" s="1"/>
  <c r="D46" s="1"/>
  <c r="F46"/>
  <c r="K45"/>
  <c r="I45" s="1"/>
  <c r="F45"/>
  <c r="K44"/>
  <c r="I44"/>
  <c r="F44"/>
  <c r="E44"/>
  <c r="D44" s="1"/>
  <c r="K43"/>
  <c r="I43" s="1"/>
  <c r="F43"/>
  <c r="K42"/>
  <c r="I42"/>
  <c r="E42" s="1"/>
  <c r="D42" s="1"/>
  <c r="F42"/>
  <c r="K41"/>
  <c r="I41" s="1"/>
  <c r="F41"/>
  <c r="E41" s="1"/>
  <c r="D41" s="1"/>
  <c r="K40"/>
  <c r="I40"/>
  <c r="F40"/>
  <c r="E40"/>
  <c r="D40" s="1"/>
  <c r="K39"/>
  <c r="I39" s="1"/>
  <c r="F39"/>
  <c r="K38"/>
  <c r="I38"/>
  <c r="E38" s="1"/>
  <c r="D38" s="1"/>
  <c r="F38"/>
  <c r="K37"/>
  <c r="I37" s="1"/>
  <c r="F37"/>
  <c r="K36"/>
  <c r="I36"/>
  <c r="F36"/>
  <c r="E36"/>
  <c r="D36" s="1"/>
  <c r="K35"/>
  <c r="I35" s="1"/>
  <c r="F35"/>
  <c r="K34"/>
  <c r="I34"/>
  <c r="E34" s="1"/>
  <c r="D34" s="1"/>
  <c r="F34"/>
  <c r="K33"/>
  <c r="I33" s="1"/>
  <c r="F33"/>
  <c r="K32"/>
  <c r="I32"/>
  <c r="F32"/>
  <c r="E32"/>
  <c r="D32" s="1"/>
  <c r="K31"/>
  <c r="I31" s="1"/>
  <c r="F31"/>
  <c r="E31" s="1"/>
  <c r="D31" s="1"/>
  <c r="K30"/>
  <c r="I30"/>
  <c r="E30" s="1"/>
  <c r="D30" s="1"/>
  <c r="F30"/>
  <c r="K29"/>
  <c r="I29" s="1"/>
  <c r="F29"/>
  <c r="K28"/>
  <c r="I28"/>
  <c r="F28"/>
  <c r="E28"/>
  <c r="D28" s="1"/>
  <c r="K27"/>
  <c r="I27" s="1"/>
  <c r="F27"/>
  <c r="K26"/>
  <c r="I26"/>
  <c r="E26" s="1"/>
  <c r="D26" s="1"/>
  <c r="F26"/>
  <c r="K25"/>
  <c r="I25" s="1"/>
  <c r="F25"/>
  <c r="E25" s="1"/>
  <c r="U24"/>
  <c r="T24"/>
  <c r="T22" s="1"/>
  <c r="S24"/>
  <c r="R24"/>
  <c r="R22" s="1"/>
  <c r="Q24"/>
  <c r="P24"/>
  <c r="P22" s="1"/>
  <c r="O24"/>
  <c r="N24"/>
  <c r="N22" s="1"/>
  <c r="M24"/>
  <c r="L24"/>
  <c r="L22" s="1"/>
  <c r="J24"/>
  <c r="J22" s="1"/>
  <c r="H24"/>
  <c r="H22" s="1"/>
  <c r="G24"/>
  <c r="F24"/>
  <c r="K23"/>
  <c r="I23"/>
  <c r="E23" s="1"/>
  <c r="F23"/>
  <c r="F22" s="1"/>
  <c r="U22"/>
  <c r="S22"/>
  <c r="Q22"/>
  <c r="O22"/>
  <c r="M22"/>
  <c r="G22"/>
  <c r="K78" i="20"/>
  <c r="I78"/>
  <c r="F78"/>
  <c r="E78" s="1"/>
  <c r="D78" s="1"/>
  <c r="K77"/>
  <c r="I77" s="1"/>
  <c r="F77"/>
  <c r="K76"/>
  <c r="I76" s="1"/>
  <c r="E76" s="1"/>
  <c r="D76" s="1"/>
  <c r="F76"/>
  <c r="K75"/>
  <c r="I75" s="1"/>
  <c r="E75" s="1"/>
  <c r="D75" s="1"/>
  <c r="F75"/>
  <c r="K74"/>
  <c r="I74"/>
  <c r="F74"/>
  <c r="E74" s="1"/>
  <c r="D74" s="1"/>
  <c r="K73"/>
  <c r="I73" s="1"/>
  <c r="F73"/>
  <c r="E73" s="1"/>
  <c r="D73" s="1"/>
  <c r="K72"/>
  <c r="I72" s="1"/>
  <c r="E72" s="1"/>
  <c r="D72" s="1"/>
  <c r="F72"/>
  <c r="K71"/>
  <c r="I71" s="1"/>
  <c r="F71"/>
  <c r="F70" s="1"/>
  <c r="U70"/>
  <c r="T70"/>
  <c r="S70"/>
  <c r="R70"/>
  <c r="Q70"/>
  <c r="P70"/>
  <c r="O70"/>
  <c r="N70"/>
  <c r="M70"/>
  <c r="L70"/>
  <c r="K70"/>
  <c r="J70"/>
  <c r="H70"/>
  <c r="G70"/>
  <c r="K69"/>
  <c r="I69" s="1"/>
  <c r="E69" s="1"/>
  <c r="D69" s="1"/>
  <c r="F69"/>
  <c r="K68"/>
  <c r="I68" s="1"/>
  <c r="F68"/>
  <c r="K67"/>
  <c r="I67"/>
  <c r="F67"/>
  <c r="E67" s="1"/>
  <c r="D67" s="1"/>
  <c r="K66"/>
  <c r="I66" s="1"/>
  <c r="F66"/>
  <c r="K65"/>
  <c r="I65" s="1"/>
  <c r="E65" s="1"/>
  <c r="D65" s="1"/>
  <c r="F65"/>
  <c r="K64"/>
  <c r="I64" s="1"/>
  <c r="F64"/>
  <c r="K63"/>
  <c r="I63"/>
  <c r="F63"/>
  <c r="E63" s="1"/>
  <c r="U62"/>
  <c r="T62"/>
  <c r="S62"/>
  <c r="R62"/>
  <c r="Q62"/>
  <c r="P62"/>
  <c r="O62"/>
  <c r="N62"/>
  <c r="M62"/>
  <c r="L62"/>
  <c r="J62"/>
  <c r="H62"/>
  <c r="G62"/>
  <c r="K61"/>
  <c r="I61" s="1"/>
  <c r="F61"/>
  <c r="K60"/>
  <c r="I60"/>
  <c r="F60"/>
  <c r="E60" s="1"/>
  <c r="D60" s="1"/>
  <c r="K59"/>
  <c r="I59" s="1"/>
  <c r="F59"/>
  <c r="K58"/>
  <c r="I58" s="1"/>
  <c r="E58" s="1"/>
  <c r="D58" s="1"/>
  <c r="F58"/>
  <c r="K57"/>
  <c r="I57" s="1"/>
  <c r="E57" s="1"/>
  <c r="D57" s="1"/>
  <c r="F57"/>
  <c r="K56"/>
  <c r="I56"/>
  <c r="F56"/>
  <c r="E56" s="1"/>
  <c r="D56" s="1"/>
  <c r="K55"/>
  <c r="I55" s="1"/>
  <c r="F55"/>
  <c r="K54"/>
  <c r="I54" s="1"/>
  <c r="E54" s="1"/>
  <c r="D54" s="1"/>
  <c r="F54"/>
  <c r="K53"/>
  <c r="I53" s="1"/>
  <c r="E53" s="1"/>
  <c r="D53" s="1"/>
  <c r="F53"/>
  <c r="K52"/>
  <c r="I52"/>
  <c r="F52"/>
  <c r="E52" s="1"/>
  <c r="D52" s="1"/>
  <c r="K51"/>
  <c r="I51" s="1"/>
  <c r="F51"/>
  <c r="E51" s="1"/>
  <c r="D51" s="1"/>
  <c r="K50"/>
  <c r="I50" s="1"/>
  <c r="E50" s="1"/>
  <c r="D50" s="1"/>
  <c r="F50"/>
  <c r="K49"/>
  <c r="I49" s="1"/>
  <c r="F49"/>
  <c r="E49" s="1"/>
  <c r="D49" s="1"/>
  <c r="K48"/>
  <c r="I48"/>
  <c r="F48"/>
  <c r="E48" s="1"/>
  <c r="D48" s="1"/>
  <c r="K47"/>
  <c r="I47" s="1"/>
  <c r="F47"/>
  <c r="K46"/>
  <c r="I46" s="1"/>
  <c r="E46" s="1"/>
  <c r="D46" s="1"/>
  <c r="F46"/>
  <c r="K45"/>
  <c r="I45" s="1"/>
  <c r="F45"/>
  <c r="K44"/>
  <c r="I44"/>
  <c r="F44"/>
  <c r="E44" s="1"/>
  <c r="D44" s="1"/>
  <c r="K43"/>
  <c r="I43" s="1"/>
  <c r="F43"/>
  <c r="K42"/>
  <c r="I42" s="1"/>
  <c r="E42" s="1"/>
  <c r="D42" s="1"/>
  <c r="F42"/>
  <c r="K41"/>
  <c r="I41" s="1"/>
  <c r="E41" s="1"/>
  <c r="D41" s="1"/>
  <c r="F41"/>
  <c r="K40"/>
  <c r="I40"/>
  <c r="F40"/>
  <c r="E40" s="1"/>
  <c r="D40" s="1"/>
  <c r="K39"/>
  <c r="I39" s="1"/>
  <c r="F39"/>
  <c r="K38"/>
  <c r="I38" s="1"/>
  <c r="E38" s="1"/>
  <c r="D38" s="1"/>
  <c r="F38"/>
  <c r="K37"/>
  <c r="I37" s="1"/>
  <c r="E37" s="1"/>
  <c r="D37" s="1"/>
  <c r="F37"/>
  <c r="K36"/>
  <c r="I36"/>
  <c r="F36"/>
  <c r="E36" s="1"/>
  <c r="D36" s="1"/>
  <c r="K35"/>
  <c r="I35" s="1"/>
  <c r="F35"/>
  <c r="E35" s="1"/>
  <c r="D35" s="1"/>
  <c r="K34"/>
  <c r="I34" s="1"/>
  <c r="E34" s="1"/>
  <c r="D34" s="1"/>
  <c r="F34"/>
  <c r="K33"/>
  <c r="I33" s="1"/>
  <c r="E33" s="1"/>
  <c r="D33" s="1"/>
  <c r="F33"/>
  <c r="K32"/>
  <c r="I32"/>
  <c r="F32"/>
  <c r="E32" s="1"/>
  <c r="D32" s="1"/>
  <c r="K31"/>
  <c r="I31"/>
  <c r="F31"/>
  <c r="E31" s="1"/>
  <c r="D31" s="1"/>
  <c r="K30"/>
  <c r="I30" s="1"/>
  <c r="E30" s="1"/>
  <c r="D30" s="1"/>
  <c r="F30"/>
  <c r="K29"/>
  <c r="I29" s="1"/>
  <c r="E29" s="1"/>
  <c r="D29" s="1"/>
  <c r="F29"/>
  <c r="K28"/>
  <c r="I28"/>
  <c r="F28"/>
  <c r="E28" s="1"/>
  <c r="D28" s="1"/>
  <c r="K27"/>
  <c r="I27"/>
  <c r="F27"/>
  <c r="E27" s="1"/>
  <c r="D27" s="1"/>
  <c r="K26"/>
  <c r="I26" s="1"/>
  <c r="E26" s="1"/>
  <c r="D26" s="1"/>
  <c r="F26"/>
  <c r="K25"/>
  <c r="I25" s="1"/>
  <c r="F25"/>
  <c r="F24" s="1"/>
  <c r="U24"/>
  <c r="T24"/>
  <c r="T22" s="1"/>
  <c r="S24"/>
  <c r="R24"/>
  <c r="Q24"/>
  <c r="P24"/>
  <c r="P22" s="1"/>
  <c r="O24"/>
  <c r="N24"/>
  <c r="M24"/>
  <c r="L24"/>
  <c r="L22" s="1"/>
  <c r="K24"/>
  <c r="J24"/>
  <c r="H24"/>
  <c r="H22" s="1"/>
  <c r="G24"/>
  <c r="K23"/>
  <c r="I23" s="1"/>
  <c r="F23"/>
  <c r="U22"/>
  <c r="S22"/>
  <c r="R22"/>
  <c r="Q22"/>
  <c r="O22"/>
  <c r="N22"/>
  <c r="M22"/>
  <c r="J22"/>
  <c r="G22"/>
  <c r="K77" i="19"/>
  <c r="I77"/>
  <c r="F77"/>
  <c r="E77" s="1"/>
  <c r="D77" s="1"/>
  <c r="K76"/>
  <c r="I76" s="1"/>
  <c r="F76"/>
  <c r="K75"/>
  <c r="I75" s="1"/>
  <c r="E75" s="1"/>
  <c r="D75" s="1"/>
  <c r="F75"/>
  <c r="K74"/>
  <c r="I74" s="1"/>
  <c r="F74"/>
  <c r="K73"/>
  <c r="I73"/>
  <c r="F73"/>
  <c r="E73" s="1"/>
  <c r="D73" s="1"/>
  <c r="K72"/>
  <c r="I72" s="1"/>
  <c r="F72"/>
  <c r="E72" s="1"/>
  <c r="D72" s="1"/>
  <c r="K71"/>
  <c r="I71" s="1"/>
  <c r="F71"/>
  <c r="U70"/>
  <c r="T70"/>
  <c r="S70"/>
  <c r="R70"/>
  <c r="Q70"/>
  <c r="P70"/>
  <c r="O70"/>
  <c r="N70"/>
  <c r="M70"/>
  <c r="L70"/>
  <c r="K70"/>
  <c r="J70"/>
  <c r="H70"/>
  <c r="G70"/>
  <c r="F70"/>
  <c r="K69"/>
  <c r="I69" s="1"/>
  <c r="F69"/>
  <c r="K68"/>
  <c r="I68" s="1"/>
  <c r="E68" s="1"/>
  <c r="D68" s="1"/>
  <c r="F68"/>
  <c r="K67"/>
  <c r="I67" s="1"/>
  <c r="F67"/>
  <c r="K66"/>
  <c r="I66"/>
  <c r="F66"/>
  <c r="E66" s="1"/>
  <c r="D66" s="1"/>
  <c r="K65"/>
  <c r="I65" s="1"/>
  <c r="F65"/>
  <c r="E65" s="1"/>
  <c r="D65" s="1"/>
  <c r="K64"/>
  <c r="I64" s="1"/>
  <c r="E64" s="1"/>
  <c r="D64" s="1"/>
  <c r="F64"/>
  <c r="K63"/>
  <c r="I63" s="1"/>
  <c r="F63"/>
  <c r="F62" s="1"/>
  <c r="F22" s="1"/>
  <c r="U62"/>
  <c r="T62"/>
  <c r="S62"/>
  <c r="R62"/>
  <c r="Q62"/>
  <c r="P62"/>
  <c r="O62"/>
  <c r="N62"/>
  <c r="M62"/>
  <c r="L62"/>
  <c r="K62"/>
  <c r="J62"/>
  <c r="H62"/>
  <c r="G62"/>
  <c r="K61"/>
  <c r="I61" s="1"/>
  <c r="E61" s="1"/>
  <c r="D61" s="1"/>
  <c r="F61"/>
  <c r="K60"/>
  <c r="I60" s="1"/>
  <c r="F60"/>
  <c r="K59"/>
  <c r="I59"/>
  <c r="F59"/>
  <c r="E59" s="1"/>
  <c r="D59" s="1"/>
  <c r="K58"/>
  <c r="I58" s="1"/>
  <c r="F58"/>
  <c r="K57"/>
  <c r="I57" s="1"/>
  <c r="E57" s="1"/>
  <c r="D57" s="1"/>
  <c r="F57"/>
  <c r="K56"/>
  <c r="I56" s="1"/>
  <c r="F56"/>
  <c r="K55"/>
  <c r="I55"/>
  <c r="F55"/>
  <c r="E55" s="1"/>
  <c r="D55" s="1"/>
  <c r="K54"/>
  <c r="I54" s="1"/>
  <c r="F54"/>
  <c r="E54" s="1"/>
  <c r="D54" s="1"/>
  <c r="K53"/>
  <c r="I53" s="1"/>
  <c r="E53" s="1"/>
  <c r="D53" s="1"/>
  <c r="F53"/>
  <c r="K52"/>
  <c r="I52" s="1"/>
  <c r="E52" s="1"/>
  <c r="D52" s="1"/>
  <c r="F52"/>
  <c r="K51"/>
  <c r="I51"/>
  <c r="F51"/>
  <c r="E51" s="1"/>
  <c r="D51" s="1"/>
  <c r="K50"/>
  <c r="I50"/>
  <c r="F50"/>
  <c r="E50" s="1"/>
  <c r="D50" s="1"/>
  <c r="K49"/>
  <c r="I49" s="1"/>
  <c r="E49" s="1"/>
  <c r="D49" s="1"/>
  <c r="F49"/>
  <c r="K48"/>
  <c r="I48" s="1"/>
  <c r="E48" s="1"/>
  <c r="D48" s="1"/>
  <c r="F48"/>
  <c r="K47"/>
  <c r="I47"/>
  <c r="F47"/>
  <c r="E47" s="1"/>
  <c r="D47" s="1"/>
  <c r="K46"/>
  <c r="I46" s="1"/>
  <c r="F46"/>
  <c r="K45"/>
  <c r="I45" s="1"/>
  <c r="E45" s="1"/>
  <c r="D45" s="1"/>
  <c r="F45"/>
  <c r="K44"/>
  <c r="I44" s="1"/>
  <c r="F44"/>
  <c r="K43"/>
  <c r="I43"/>
  <c r="F43"/>
  <c r="E43" s="1"/>
  <c r="D43" s="1"/>
  <c r="K42"/>
  <c r="I42" s="1"/>
  <c r="F42"/>
  <c r="E42" s="1"/>
  <c r="D42" s="1"/>
  <c r="K41"/>
  <c r="I41" s="1"/>
  <c r="E41" s="1"/>
  <c r="D41" s="1"/>
  <c r="F41"/>
  <c r="K40"/>
  <c r="I40" s="1"/>
  <c r="E40" s="1"/>
  <c r="D40" s="1"/>
  <c r="F40"/>
  <c r="K39"/>
  <c r="I39"/>
  <c r="F39"/>
  <c r="E39" s="1"/>
  <c r="D39" s="1"/>
  <c r="K38"/>
  <c r="I38"/>
  <c r="F38"/>
  <c r="E38" s="1"/>
  <c r="D38" s="1"/>
  <c r="K37"/>
  <c r="I37" s="1"/>
  <c r="E37" s="1"/>
  <c r="D37" s="1"/>
  <c r="F37"/>
  <c r="K36"/>
  <c r="I36" s="1"/>
  <c r="F36"/>
  <c r="K35"/>
  <c r="I35"/>
  <c r="F35"/>
  <c r="E35" s="1"/>
  <c r="D35" s="1"/>
  <c r="K34"/>
  <c r="I34" s="1"/>
  <c r="F34"/>
  <c r="K33"/>
  <c r="I33" s="1"/>
  <c r="E33" s="1"/>
  <c r="D33" s="1"/>
  <c r="F33"/>
  <c r="K32"/>
  <c r="I32" s="1"/>
  <c r="F32"/>
  <c r="K31"/>
  <c r="I31"/>
  <c r="F31"/>
  <c r="E31" s="1"/>
  <c r="D31" s="1"/>
  <c r="K30"/>
  <c r="I30" s="1"/>
  <c r="F30"/>
  <c r="E30" s="1"/>
  <c r="D30" s="1"/>
  <c r="K29"/>
  <c r="I29" s="1"/>
  <c r="E29" s="1"/>
  <c r="D29" s="1"/>
  <c r="F29"/>
  <c r="K28"/>
  <c r="I28" s="1"/>
  <c r="E28" s="1"/>
  <c r="D28" s="1"/>
  <c r="F28"/>
  <c r="K27"/>
  <c r="I27"/>
  <c r="F27"/>
  <c r="E27" s="1"/>
  <c r="D27" s="1"/>
  <c r="K26"/>
  <c r="I26"/>
  <c r="F26"/>
  <c r="E26" s="1"/>
  <c r="D26" s="1"/>
  <c r="K25"/>
  <c r="I25" s="1"/>
  <c r="F25"/>
  <c r="U24"/>
  <c r="T24"/>
  <c r="S24"/>
  <c r="S22" s="1"/>
  <c r="R24"/>
  <c r="Q24"/>
  <c r="P24"/>
  <c r="O24"/>
  <c r="O22" s="1"/>
  <c r="N24"/>
  <c r="M24"/>
  <c r="L24"/>
  <c r="K24"/>
  <c r="J24"/>
  <c r="H24"/>
  <c r="G24"/>
  <c r="G22" s="1"/>
  <c r="F24"/>
  <c r="K23"/>
  <c r="K22" s="1"/>
  <c r="I23"/>
  <c r="F23"/>
  <c r="E23" s="1"/>
  <c r="U22"/>
  <c r="T22"/>
  <c r="R22"/>
  <c r="Q22"/>
  <c r="P22"/>
  <c r="N22"/>
  <c r="M22"/>
  <c r="L22"/>
  <c r="J22"/>
  <c r="H22"/>
  <c r="K75" i="18"/>
  <c r="I75"/>
  <c r="F75"/>
  <c r="E75" s="1"/>
  <c r="D75" s="1"/>
  <c r="K74"/>
  <c r="I74"/>
  <c r="F74"/>
  <c r="E74" s="1"/>
  <c r="D74" s="1"/>
  <c r="K73"/>
  <c r="I73" s="1"/>
  <c r="E73" s="1"/>
  <c r="D73" s="1"/>
  <c r="F73"/>
  <c r="K72"/>
  <c r="I72" s="1"/>
  <c r="F72"/>
  <c r="K71"/>
  <c r="I71"/>
  <c r="F71"/>
  <c r="E71" s="1"/>
  <c r="U70"/>
  <c r="T70"/>
  <c r="S70"/>
  <c r="R70"/>
  <c r="Q70"/>
  <c r="P70"/>
  <c r="O70"/>
  <c r="N70"/>
  <c r="M70"/>
  <c r="L70"/>
  <c r="K70"/>
  <c r="J70"/>
  <c r="H70"/>
  <c r="G70"/>
  <c r="K69"/>
  <c r="I69" s="1"/>
  <c r="E69" s="1"/>
  <c r="D69" s="1"/>
  <c r="F69"/>
  <c r="K68"/>
  <c r="I68"/>
  <c r="F68"/>
  <c r="E68" s="1"/>
  <c r="D68" s="1"/>
  <c r="K67"/>
  <c r="I67"/>
  <c r="F67"/>
  <c r="E67" s="1"/>
  <c r="D67" s="1"/>
  <c r="K66"/>
  <c r="I66" s="1"/>
  <c r="E66" s="1"/>
  <c r="D66" s="1"/>
  <c r="F66"/>
  <c r="K65"/>
  <c r="I65" s="1"/>
  <c r="F65"/>
  <c r="K64"/>
  <c r="I64"/>
  <c r="F64"/>
  <c r="E64" s="1"/>
  <c r="D64" s="1"/>
  <c r="K63"/>
  <c r="K62" s="1"/>
  <c r="I63"/>
  <c r="F63"/>
  <c r="E63" s="1"/>
  <c r="U62"/>
  <c r="T62"/>
  <c r="S62"/>
  <c r="R62"/>
  <c r="Q62"/>
  <c r="P62"/>
  <c r="O62"/>
  <c r="N62"/>
  <c r="M62"/>
  <c r="L62"/>
  <c r="J62"/>
  <c r="H62"/>
  <c r="G62"/>
  <c r="F62"/>
  <c r="K61"/>
  <c r="I61"/>
  <c r="F61"/>
  <c r="E61" s="1"/>
  <c r="D61" s="1"/>
  <c r="K60"/>
  <c r="I60" s="1"/>
  <c r="F60"/>
  <c r="K59"/>
  <c r="I59" s="1"/>
  <c r="E59" s="1"/>
  <c r="D59" s="1"/>
  <c r="F59"/>
  <c r="K58"/>
  <c r="I58" s="1"/>
  <c r="F58"/>
  <c r="K57"/>
  <c r="I57"/>
  <c r="F57"/>
  <c r="E57" s="1"/>
  <c r="D57" s="1"/>
  <c r="K56"/>
  <c r="I56" s="1"/>
  <c r="F56"/>
  <c r="K55"/>
  <c r="I55" s="1"/>
  <c r="E55" s="1"/>
  <c r="D55" s="1"/>
  <c r="F55"/>
  <c r="K54"/>
  <c r="I54" s="1"/>
  <c r="F54"/>
  <c r="K53"/>
  <c r="I53"/>
  <c r="F53"/>
  <c r="E53" s="1"/>
  <c r="D53" s="1"/>
  <c r="K52"/>
  <c r="I52" s="1"/>
  <c r="F52"/>
  <c r="E52" s="1"/>
  <c r="D52" s="1"/>
  <c r="K51"/>
  <c r="I51" s="1"/>
  <c r="E51" s="1"/>
  <c r="D51" s="1"/>
  <c r="F51"/>
  <c r="K50"/>
  <c r="I50" s="1"/>
  <c r="F50"/>
  <c r="E50" s="1"/>
  <c r="D50" s="1"/>
  <c r="K49"/>
  <c r="I49"/>
  <c r="F49"/>
  <c r="E49" s="1"/>
  <c r="D49" s="1"/>
  <c r="K48"/>
  <c r="I48" s="1"/>
  <c r="F48"/>
  <c r="E48" s="1"/>
  <c r="D48" s="1"/>
  <c r="K47"/>
  <c r="I47" s="1"/>
  <c r="E47" s="1"/>
  <c r="D47" s="1"/>
  <c r="F47"/>
  <c r="K46"/>
  <c r="I46" s="1"/>
  <c r="F46"/>
  <c r="E46" s="1"/>
  <c r="D46" s="1"/>
  <c r="K45"/>
  <c r="I45"/>
  <c r="F45"/>
  <c r="E45" s="1"/>
  <c r="D45" s="1"/>
  <c r="K44"/>
  <c r="I44" s="1"/>
  <c r="F44"/>
  <c r="K43"/>
  <c r="I43" s="1"/>
  <c r="E43" s="1"/>
  <c r="D43" s="1"/>
  <c r="F43"/>
  <c r="K42"/>
  <c r="I42" s="1"/>
  <c r="F42"/>
  <c r="K41"/>
  <c r="I41"/>
  <c r="F41"/>
  <c r="E41" s="1"/>
  <c r="D41" s="1"/>
  <c r="K40"/>
  <c r="I40" s="1"/>
  <c r="F40"/>
  <c r="K39"/>
  <c r="I39" s="1"/>
  <c r="E39" s="1"/>
  <c r="D39" s="1"/>
  <c r="F39"/>
  <c r="K38"/>
  <c r="I38" s="1"/>
  <c r="F38"/>
  <c r="K37"/>
  <c r="I37"/>
  <c r="F37"/>
  <c r="E37" s="1"/>
  <c r="D37" s="1"/>
  <c r="K36"/>
  <c r="I36" s="1"/>
  <c r="F36"/>
  <c r="E36" s="1"/>
  <c r="D36" s="1"/>
  <c r="K35"/>
  <c r="I35" s="1"/>
  <c r="E35" s="1"/>
  <c r="D35" s="1"/>
  <c r="F35"/>
  <c r="K34"/>
  <c r="I34" s="1"/>
  <c r="F34"/>
  <c r="E34" s="1"/>
  <c r="D34" s="1"/>
  <c r="K33"/>
  <c r="I33"/>
  <c r="F33"/>
  <c r="E33" s="1"/>
  <c r="D33" s="1"/>
  <c r="K32"/>
  <c r="I32"/>
  <c r="F32"/>
  <c r="E32" s="1"/>
  <c r="D32" s="1"/>
  <c r="K31"/>
  <c r="I31" s="1"/>
  <c r="E31" s="1"/>
  <c r="D31" s="1"/>
  <c r="F31"/>
  <c r="K30"/>
  <c r="I30" s="1"/>
  <c r="E30" s="1"/>
  <c r="D30" s="1"/>
  <c r="F30"/>
  <c r="K29"/>
  <c r="I29"/>
  <c r="F29"/>
  <c r="E29" s="1"/>
  <c r="D29" s="1"/>
  <c r="K28"/>
  <c r="I28"/>
  <c r="F28"/>
  <c r="E28" s="1"/>
  <c r="D28" s="1"/>
  <c r="K27"/>
  <c r="I27" s="1"/>
  <c r="E27" s="1"/>
  <c r="D27" s="1"/>
  <c r="F27"/>
  <c r="K26"/>
  <c r="I26" s="1"/>
  <c r="F26"/>
  <c r="K25"/>
  <c r="I25"/>
  <c r="F25"/>
  <c r="E25" s="1"/>
  <c r="U24"/>
  <c r="U22" s="1"/>
  <c r="T24"/>
  <c r="S24"/>
  <c r="R24"/>
  <c r="Q24"/>
  <c r="Q22" s="1"/>
  <c r="P24"/>
  <c r="O24"/>
  <c r="N24"/>
  <c r="M24"/>
  <c r="M22" s="1"/>
  <c r="L24"/>
  <c r="J24"/>
  <c r="H24"/>
  <c r="G24"/>
  <c r="K23"/>
  <c r="I23" s="1"/>
  <c r="F23"/>
  <c r="T22"/>
  <c r="S22"/>
  <c r="R22"/>
  <c r="P22"/>
  <c r="O22"/>
  <c r="N22"/>
  <c r="L22"/>
  <c r="J22"/>
  <c r="H22"/>
  <c r="G22"/>
  <c r="K73" i="17"/>
  <c r="I73"/>
  <c r="E73" s="1"/>
  <c r="D73" s="1"/>
  <c r="F73"/>
  <c r="K72"/>
  <c r="I72" s="1"/>
  <c r="I70" s="1"/>
  <c r="F72"/>
  <c r="F70" s="1"/>
  <c r="K71"/>
  <c r="I71"/>
  <c r="F71"/>
  <c r="E71"/>
  <c r="U70"/>
  <c r="T70"/>
  <c r="S70"/>
  <c r="R70"/>
  <c r="Q70"/>
  <c r="P70"/>
  <c r="O70"/>
  <c r="N70"/>
  <c r="M70"/>
  <c r="L70"/>
  <c r="K70"/>
  <c r="J70"/>
  <c r="H70"/>
  <c r="G70"/>
  <c r="K69"/>
  <c r="I69" s="1"/>
  <c r="F69"/>
  <c r="K68"/>
  <c r="I68"/>
  <c r="F68"/>
  <c r="E68"/>
  <c r="D68" s="1"/>
  <c r="K67"/>
  <c r="I67" s="1"/>
  <c r="F67"/>
  <c r="K66"/>
  <c r="I66"/>
  <c r="E66" s="1"/>
  <c r="D66" s="1"/>
  <c r="F66"/>
  <c r="K65"/>
  <c r="I65" s="1"/>
  <c r="F65"/>
  <c r="K64"/>
  <c r="I64"/>
  <c r="F64"/>
  <c r="E64"/>
  <c r="D64" s="1"/>
  <c r="K63"/>
  <c r="K62" s="1"/>
  <c r="F63"/>
  <c r="F62" s="1"/>
  <c r="U62"/>
  <c r="T62"/>
  <c r="S62"/>
  <c r="R62"/>
  <c r="Q62"/>
  <c r="P62"/>
  <c r="O62"/>
  <c r="N62"/>
  <c r="M62"/>
  <c r="L62"/>
  <c r="J62"/>
  <c r="H62"/>
  <c r="G62"/>
  <c r="K61"/>
  <c r="I61"/>
  <c r="F61"/>
  <c r="E61"/>
  <c r="D61" s="1"/>
  <c r="K60"/>
  <c r="I60" s="1"/>
  <c r="F60"/>
  <c r="K59"/>
  <c r="I59"/>
  <c r="E59" s="1"/>
  <c r="D59" s="1"/>
  <c r="F59"/>
  <c r="K58"/>
  <c r="I58" s="1"/>
  <c r="F58"/>
  <c r="E58" s="1"/>
  <c r="D58" s="1"/>
  <c r="K57"/>
  <c r="I57"/>
  <c r="F57"/>
  <c r="E57"/>
  <c r="D57" s="1"/>
  <c r="K56"/>
  <c r="I56" s="1"/>
  <c r="F56"/>
  <c r="K55"/>
  <c r="I55"/>
  <c r="E55" s="1"/>
  <c r="D55" s="1"/>
  <c r="F55"/>
  <c r="K54"/>
  <c r="I54" s="1"/>
  <c r="F54"/>
  <c r="K53"/>
  <c r="I53"/>
  <c r="F53"/>
  <c r="E53"/>
  <c r="D53" s="1"/>
  <c r="K52"/>
  <c r="I52" s="1"/>
  <c r="F52"/>
  <c r="K51"/>
  <c r="I51"/>
  <c r="E51" s="1"/>
  <c r="D51" s="1"/>
  <c r="F51"/>
  <c r="K50"/>
  <c r="I50" s="1"/>
  <c r="F50"/>
  <c r="K49"/>
  <c r="I49"/>
  <c r="F49"/>
  <c r="E49"/>
  <c r="D49" s="1"/>
  <c r="K48"/>
  <c r="I48" s="1"/>
  <c r="F48"/>
  <c r="E48" s="1"/>
  <c r="D48" s="1"/>
  <c r="K47"/>
  <c r="I47"/>
  <c r="E47" s="1"/>
  <c r="D47" s="1"/>
  <c r="F47"/>
  <c r="K46"/>
  <c r="I46" s="1"/>
  <c r="F46"/>
  <c r="K45"/>
  <c r="I45"/>
  <c r="F45"/>
  <c r="E45"/>
  <c r="D45" s="1"/>
  <c r="K44"/>
  <c r="I44" s="1"/>
  <c r="F44"/>
  <c r="K43"/>
  <c r="I43"/>
  <c r="E43" s="1"/>
  <c r="D43" s="1"/>
  <c r="F43"/>
  <c r="K42"/>
  <c r="I42" s="1"/>
  <c r="F42"/>
  <c r="E42" s="1"/>
  <c r="D42" s="1"/>
  <c r="K41"/>
  <c r="I41"/>
  <c r="F41"/>
  <c r="E41"/>
  <c r="D41" s="1"/>
  <c r="K40"/>
  <c r="I40" s="1"/>
  <c r="F40"/>
  <c r="K39"/>
  <c r="I39"/>
  <c r="E39" s="1"/>
  <c r="D39" s="1"/>
  <c r="F39"/>
  <c r="K38"/>
  <c r="I38" s="1"/>
  <c r="F38"/>
  <c r="K37"/>
  <c r="I37"/>
  <c r="F37"/>
  <c r="E37"/>
  <c r="D37" s="1"/>
  <c r="K36"/>
  <c r="I36" s="1"/>
  <c r="F36"/>
  <c r="K35"/>
  <c r="I35"/>
  <c r="E35" s="1"/>
  <c r="D35" s="1"/>
  <c r="F35"/>
  <c r="K34"/>
  <c r="I34" s="1"/>
  <c r="F34"/>
  <c r="K33"/>
  <c r="I33"/>
  <c r="F33"/>
  <c r="E33"/>
  <c r="D33" s="1"/>
  <c r="K32"/>
  <c r="I32" s="1"/>
  <c r="F32"/>
  <c r="E32" s="1"/>
  <c r="D32" s="1"/>
  <c r="K31"/>
  <c r="I31"/>
  <c r="E31" s="1"/>
  <c r="D31" s="1"/>
  <c r="F31"/>
  <c r="K30"/>
  <c r="I30" s="1"/>
  <c r="F30"/>
  <c r="K29"/>
  <c r="I29"/>
  <c r="F29"/>
  <c r="E29"/>
  <c r="D29" s="1"/>
  <c r="K28"/>
  <c r="I28" s="1"/>
  <c r="F28"/>
  <c r="K27"/>
  <c r="I27"/>
  <c r="E27" s="1"/>
  <c r="D27" s="1"/>
  <c r="F27"/>
  <c r="K26"/>
  <c r="I26" s="1"/>
  <c r="F26"/>
  <c r="F24" s="1"/>
  <c r="F22" s="1"/>
  <c r="K25"/>
  <c r="I25"/>
  <c r="F25"/>
  <c r="E25"/>
  <c r="D25" s="1"/>
  <c r="U24"/>
  <c r="U22" s="1"/>
  <c r="T24"/>
  <c r="S24"/>
  <c r="S22" s="1"/>
  <c r="R24"/>
  <c r="Q24"/>
  <c r="Q22" s="1"/>
  <c r="P24"/>
  <c r="O24"/>
  <c r="O22" s="1"/>
  <c r="N24"/>
  <c r="M24"/>
  <c r="M22" s="1"/>
  <c r="L24"/>
  <c r="K24"/>
  <c r="J24"/>
  <c r="H24"/>
  <c r="G24"/>
  <c r="G22" s="1"/>
  <c r="K23"/>
  <c r="I23" s="1"/>
  <c r="F23"/>
  <c r="E23" s="1"/>
  <c r="T22"/>
  <c r="R22"/>
  <c r="P22"/>
  <c r="N22"/>
  <c r="L22"/>
  <c r="J22"/>
  <c r="H22"/>
  <c r="K73" i="16"/>
  <c r="I73"/>
  <c r="F73"/>
  <c r="E73" s="1"/>
  <c r="D73" s="1"/>
  <c r="K72"/>
  <c r="I72" s="1"/>
  <c r="F72"/>
  <c r="K71"/>
  <c r="I71" s="1"/>
  <c r="F71"/>
  <c r="U70"/>
  <c r="T70"/>
  <c r="S70"/>
  <c r="R70"/>
  <c r="Q70"/>
  <c r="P70"/>
  <c r="O70"/>
  <c r="N70"/>
  <c r="M70"/>
  <c r="L70"/>
  <c r="K70"/>
  <c r="J70"/>
  <c r="H70"/>
  <c r="G70"/>
  <c r="F70"/>
  <c r="K69"/>
  <c r="I69" s="1"/>
  <c r="F69"/>
  <c r="K68"/>
  <c r="I68" s="1"/>
  <c r="E68" s="1"/>
  <c r="D68" s="1"/>
  <c r="F68"/>
  <c r="K67"/>
  <c r="I67" s="1"/>
  <c r="F67"/>
  <c r="K66"/>
  <c r="I66"/>
  <c r="F66"/>
  <c r="E66" s="1"/>
  <c r="D66" s="1"/>
  <c r="K65"/>
  <c r="I65" s="1"/>
  <c r="F65"/>
  <c r="K64"/>
  <c r="I64" s="1"/>
  <c r="E64" s="1"/>
  <c r="D64" s="1"/>
  <c r="F64"/>
  <c r="K63"/>
  <c r="I63" s="1"/>
  <c r="I62" s="1"/>
  <c r="F63"/>
  <c r="F62" s="1"/>
  <c r="F22" s="1"/>
  <c r="U62"/>
  <c r="T62"/>
  <c r="S62"/>
  <c r="R62"/>
  <c r="Q62"/>
  <c r="P62"/>
  <c r="O62"/>
  <c r="N62"/>
  <c r="M62"/>
  <c r="L62"/>
  <c r="K62"/>
  <c r="J62"/>
  <c r="H62"/>
  <c r="G62"/>
  <c r="K61"/>
  <c r="I61" s="1"/>
  <c r="E61" s="1"/>
  <c r="D61" s="1"/>
  <c r="F61"/>
  <c r="K60"/>
  <c r="I60" s="1"/>
  <c r="F60"/>
  <c r="K59"/>
  <c r="I59"/>
  <c r="F59"/>
  <c r="E59" s="1"/>
  <c r="D59" s="1"/>
  <c r="K58"/>
  <c r="I58" s="1"/>
  <c r="F58"/>
  <c r="K57"/>
  <c r="I57" s="1"/>
  <c r="E57" s="1"/>
  <c r="D57" s="1"/>
  <c r="F57"/>
  <c r="K56"/>
  <c r="I56" s="1"/>
  <c r="E56" s="1"/>
  <c r="D56" s="1"/>
  <c r="F56"/>
  <c r="K55"/>
  <c r="I55"/>
  <c r="F55"/>
  <c r="E55" s="1"/>
  <c r="D55" s="1"/>
  <c r="K54"/>
  <c r="I54"/>
  <c r="F54"/>
  <c r="E54" s="1"/>
  <c r="D54" s="1"/>
  <c r="K53"/>
  <c r="I53" s="1"/>
  <c r="E53" s="1"/>
  <c r="D53" s="1"/>
  <c r="F53"/>
  <c r="K52"/>
  <c r="I52" s="1"/>
  <c r="E52" s="1"/>
  <c r="D52" s="1"/>
  <c r="F52"/>
  <c r="K51"/>
  <c r="I51"/>
  <c r="F51"/>
  <c r="E51" s="1"/>
  <c r="D51" s="1"/>
  <c r="K50"/>
  <c r="I50"/>
  <c r="F50"/>
  <c r="E50" s="1"/>
  <c r="D50" s="1"/>
  <c r="K49"/>
  <c r="I49" s="1"/>
  <c r="E49" s="1"/>
  <c r="D49" s="1"/>
  <c r="F49"/>
  <c r="K48"/>
  <c r="I48" s="1"/>
  <c r="E48" s="1"/>
  <c r="D48" s="1"/>
  <c r="F48"/>
  <c r="K47"/>
  <c r="I47"/>
  <c r="F47"/>
  <c r="E47" s="1"/>
  <c r="D47" s="1"/>
  <c r="K46"/>
  <c r="I46"/>
  <c r="F46"/>
  <c r="E46" s="1"/>
  <c r="D46" s="1"/>
  <c r="K45"/>
  <c r="I45" s="1"/>
  <c r="E45" s="1"/>
  <c r="D45" s="1"/>
  <c r="F45"/>
  <c r="K44"/>
  <c r="I44" s="1"/>
  <c r="F44"/>
  <c r="E44" s="1"/>
  <c r="D44" s="1"/>
  <c r="K43"/>
  <c r="I43"/>
  <c r="F43"/>
  <c r="E43" s="1"/>
  <c r="D43" s="1"/>
  <c r="K42"/>
  <c r="I42" s="1"/>
  <c r="F42"/>
  <c r="E42" s="1"/>
  <c r="D42" s="1"/>
  <c r="K41"/>
  <c r="I41" s="1"/>
  <c r="E41" s="1"/>
  <c r="D41" s="1"/>
  <c r="F41"/>
  <c r="K40"/>
  <c r="I40" s="1"/>
  <c r="F40"/>
  <c r="E40" s="1"/>
  <c r="D40" s="1"/>
  <c r="K39"/>
  <c r="I39"/>
  <c r="F39"/>
  <c r="E39" s="1"/>
  <c r="D39" s="1"/>
  <c r="K38"/>
  <c r="I38" s="1"/>
  <c r="F38"/>
  <c r="K37"/>
  <c r="I37" s="1"/>
  <c r="E37" s="1"/>
  <c r="D37" s="1"/>
  <c r="F37"/>
  <c r="K36"/>
  <c r="I36" s="1"/>
  <c r="E36" s="1"/>
  <c r="D36" s="1"/>
  <c r="F36"/>
  <c r="K35"/>
  <c r="I35"/>
  <c r="F35"/>
  <c r="E35" s="1"/>
  <c r="D35" s="1"/>
  <c r="K34"/>
  <c r="I34"/>
  <c r="F34"/>
  <c r="E34" s="1"/>
  <c r="D34" s="1"/>
  <c r="K33"/>
  <c r="I33" s="1"/>
  <c r="E33" s="1"/>
  <c r="D33" s="1"/>
  <c r="F33"/>
  <c r="K32"/>
  <c r="I32" s="1"/>
  <c r="E32" s="1"/>
  <c r="D32" s="1"/>
  <c r="F32"/>
  <c r="K31"/>
  <c r="I31"/>
  <c r="F31"/>
  <c r="E31" s="1"/>
  <c r="D31" s="1"/>
  <c r="K30"/>
  <c r="I30"/>
  <c r="F30"/>
  <c r="E30" s="1"/>
  <c r="D30" s="1"/>
  <c r="K29"/>
  <c r="I29" s="1"/>
  <c r="E29" s="1"/>
  <c r="D29" s="1"/>
  <c r="F29"/>
  <c r="K28"/>
  <c r="I28" s="1"/>
  <c r="E28" s="1"/>
  <c r="D28" s="1"/>
  <c r="F28"/>
  <c r="K27"/>
  <c r="I27"/>
  <c r="F27"/>
  <c r="E27" s="1"/>
  <c r="D27" s="1"/>
  <c r="K26"/>
  <c r="I26"/>
  <c r="F26"/>
  <c r="E26" s="1"/>
  <c r="D26" s="1"/>
  <c r="K25"/>
  <c r="I25" s="1"/>
  <c r="F25"/>
  <c r="U24"/>
  <c r="T24"/>
  <c r="S24"/>
  <c r="S22" s="1"/>
  <c r="R24"/>
  <c r="Q24"/>
  <c r="P24"/>
  <c r="O24"/>
  <c r="O22" s="1"/>
  <c r="N24"/>
  <c r="M24"/>
  <c r="L24"/>
  <c r="K24"/>
  <c r="J24"/>
  <c r="H24"/>
  <c r="G24"/>
  <c r="G22" s="1"/>
  <c r="F24"/>
  <c r="K23"/>
  <c r="I23" s="1"/>
  <c r="F23"/>
  <c r="U22"/>
  <c r="T22"/>
  <c r="R22"/>
  <c r="Q22"/>
  <c r="P22"/>
  <c r="N22"/>
  <c r="M22"/>
  <c r="L22"/>
  <c r="J22"/>
  <c r="H22"/>
  <c r="K72" i="15"/>
  <c r="I72"/>
  <c r="F72"/>
  <c r="E72" s="1"/>
  <c r="D72" s="1"/>
  <c r="K71"/>
  <c r="I71" s="1"/>
  <c r="I70" s="1"/>
  <c r="F71"/>
  <c r="U70"/>
  <c r="T70"/>
  <c r="S70"/>
  <c r="R70"/>
  <c r="Q70"/>
  <c r="P70"/>
  <c r="O70"/>
  <c r="N70"/>
  <c r="M70"/>
  <c r="L70"/>
  <c r="J70"/>
  <c r="H70"/>
  <c r="G70"/>
  <c r="F70"/>
  <c r="K69"/>
  <c r="I69"/>
  <c r="F69"/>
  <c r="E69" s="1"/>
  <c r="D69" s="1"/>
  <c r="K68"/>
  <c r="I68" s="1"/>
  <c r="F68"/>
  <c r="K67"/>
  <c r="I67" s="1"/>
  <c r="E67" s="1"/>
  <c r="D67" s="1"/>
  <c r="F67"/>
  <c r="K66"/>
  <c r="I66" s="1"/>
  <c r="F66"/>
  <c r="K65"/>
  <c r="I65"/>
  <c r="F65"/>
  <c r="E65" s="1"/>
  <c r="D65" s="1"/>
  <c r="K64"/>
  <c r="I64" s="1"/>
  <c r="F64"/>
  <c r="K63"/>
  <c r="I63" s="1"/>
  <c r="F63"/>
  <c r="U62"/>
  <c r="T62"/>
  <c r="S62"/>
  <c r="R62"/>
  <c r="Q62"/>
  <c r="P62"/>
  <c r="O62"/>
  <c r="N62"/>
  <c r="M62"/>
  <c r="L62"/>
  <c r="K62"/>
  <c r="J62"/>
  <c r="H62"/>
  <c r="G62"/>
  <c r="F62"/>
  <c r="K61"/>
  <c r="I61" s="1"/>
  <c r="F61"/>
  <c r="K60"/>
  <c r="I60" s="1"/>
  <c r="E60" s="1"/>
  <c r="D60" s="1"/>
  <c r="F60"/>
  <c r="K59"/>
  <c r="I59" s="1"/>
  <c r="F59"/>
  <c r="K58"/>
  <c r="I58"/>
  <c r="F58"/>
  <c r="E58" s="1"/>
  <c r="D58" s="1"/>
  <c r="K57"/>
  <c r="I57" s="1"/>
  <c r="F57"/>
  <c r="K56"/>
  <c r="I56" s="1"/>
  <c r="E56" s="1"/>
  <c r="D56" s="1"/>
  <c r="F56"/>
  <c r="K55"/>
  <c r="I55" s="1"/>
  <c r="F55"/>
  <c r="K54"/>
  <c r="I54"/>
  <c r="F54"/>
  <c r="E54" s="1"/>
  <c r="D54" s="1"/>
  <c r="K53"/>
  <c r="I53" s="1"/>
  <c r="F53"/>
  <c r="E53" s="1"/>
  <c r="D53" s="1"/>
  <c r="K52"/>
  <c r="I52" s="1"/>
  <c r="E52" s="1"/>
  <c r="D52" s="1"/>
  <c r="F52"/>
  <c r="K51"/>
  <c r="I51" s="1"/>
  <c r="F51"/>
  <c r="E51" s="1"/>
  <c r="D51" s="1"/>
  <c r="K50"/>
  <c r="I50"/>
  <c r="F50"/>
  <c r="E50" s="1"/>
  <c r="D50" s="1"/>
  <c r="K49"/>
  <c r="I49" s="1"/>
  <c r="F49"/>
  <c r="E49" s="1"/>
  <c r="D49" s="1"/>
  <c r="K48"/>
  <c r="I48" s="1"/>
  <c r="E48" s="1"/>
  <c r="D48" s="1"/>
  <c r="F48"/>
  <c r="K47"/>
  <c r="I47" s="1"/>
  <c r="F47"/>
  <c r="E47" s="1"/>
  <c r="D47" s="1"/>
  <c r="K46"/>
  <c r="I46"/>
  <c r="F46"/>
  <c r="E46" s="1"/>
  <c r="D46" s="1"/>
  <c r="K45"/>
  <c r="I45" s="1"/>
  <c r="F45"/>
  <c r="K44"/>
  <c r="I44" s="1"/>
  <c r="E44" s="1"/>
  <c r="D44" s="1"/>
  <c r="F44"/>
  <c r="K43"/>
  <c r="I43" s="1"/>
  <c r="F43"/>
  <c r="K42"/>
  <c r="I42"/>
  <c r="F42"/>
  <c r="E42" s="1"/>
  <c r="D42" s="1"/>
  <c r="K41"/>
  <c r="I41" s="1"/>
  <c r="F41"/>
  <c r="K40"/>
  <c r="I40" s="1"/>
  <c r="E40" s="1"/>
  <c r="D40" s="1"/>
  <c r="F40"/>
  <c r="K39"/>
  <c r="I39" s="1"/>
  <c r="E39" s="1"/>
  <c r="D39" s="1"/>
  <c r="F39"/>
  <c r="K38"/>
  <c r="I38"/>
  <c r="F38"/>
  <c r="E38" s="1"/>
  <c r="D38" s="1"/>
  <c r="K37"/>
  <c r="I37" s="1"/>
  <c r="F37"/>
  <c r="E37" s="1"/>
  <c r="D37" s="1"/>
  <c r="K36"/>
  <c r="I36" s="1"/>
  <c r="E36" s="1"/>
  <c r="D36" s="1"/>
  <c r="F36"/>
  <c r="K35"/>
  <c r="I35" s="1"/>
  <c r="E35" s="1"/>
  <c r="D35" s="1"/>
  <c r="F35"/>
  <c r="K34"/>
  <c r="I34"/>
  <c r="F34"/>
  <c r="E34" s="1"/>
  <c r="D34" s="1"/>
  <c r="K33"/>
  <c r="I33" s="1"/>
  <c r="F33"/>
  <c r="E33" s="1"/>
  <c r="D33" s="1"/>
  <c r="K32"/>
  <c r="I32" s="1"/>
  <c r="E32" s="1"/>
  <c r="D32" s="1"/>
  <c r="F32"/>
  <c r="K31"/>
  <c r="I31" s="1"/>
  <c r="E31" s="1"/>
  <c r="D31" s="1"/>
  <c r="F31"/>
  <c r="K30"/>
  <c r="I30"/>
  <c r="F30"/>
  <c r="E30" s="1"/>
  <c r="D30" s="1"/>
  <c r="K29"/>
  <c r="I29" s="1"/>
  <c r="F29"/>
  <c r="K28"/>
  <c r="I28" s="1"/>
  <c r="E28" s="1"/>
  <c r="D28" s="1"/>
  <c r="F28"/>
  <c r="K27"/>
  <c r="I27" s="1"/>
  <c r="F27"/>
  <c r="K26"/>
  <c r="I26"/>
  <c r="F26"/>
  <c r="E26" s="1"/>
  <c r="D26" s="1"/>
  <c r="K25"/>
  <c r="I25" s="1"/>
  <c r="I24" s="1"/>
  <c r="F25"/>
  <c r="U24"/>
  <c r="T24"/>
  <c r="S24"/>
  <c r="R24"/>
  <c r="R22" s="1"/>
  <c r="Q24"/>
  <c r="P24"/>
  <c r="O24"/>
  <c r="N24"/>
  <c r="N22" s="1"/>
  <c r="M24"/>
  <c r="L24"/>
  <c r="J24"/>
  <c r="J22" s="1"/>
  <c r="H24"/>
  <c r="G24"/>
  <c r="F24"/>
  <c r="K23"/>
  <c r="I23"/>
  <c r="F23"/>
  <c r="E23" s="1"/>
  <c r="U22"/>
  <c r="T22"/>
  <c r="S22"/>
  <c r="Q22"/>
  <c r="P22"/>
  <c r="O22"/>
  <c r="M22"/>
  <c r="L22"/>
  <c r="H22"/>
  <c r="G22"/>
  <c r="K75" i="14"/>
  <c r="I75" s="1"/>
  <c r="F75"/>
  <c r="K74"/>
  <c r="I74"/>
  <c r="F74"/>
  <c r="E74"/>
  <c r="D74" s="1"/>
  <c r="K73"/>
  <c r="I73" s="1"/>
  <c r="F73"/>
  <c r="E73" s="1"/>
  <c r="D73" s="1"/>
  <c r="K72"/>
  <c r="I72"/>
  <c r="E72" s="1"/>
  <c r="D72" s="1"/>
  <c r="F72"/>
  <c r="K71"/>
  <c r="K70" s="1"/>
  <c r="F71"/>
  <c r="U70"/>
  <c r="T70"/>
  <c r="S70"/>
  <c r="R70"/>
  <c r="Q70"/>
  <c r="P70"/>
  <c r="O70"/>
  <c r="N70"/>
  <c r="M70"/>
  <c r="L70"/>
  <c r="J70"/>
  <c r="H70"/>
  <c r="G70"/>
  <c r="F70"/>
  <c r="K69"/>
  <c r="I69"/>
  <c r="E69" s="1"/>
  <c r="D69" s="1"/>
  <c r="F69"/>
  <c r="K68"/>
  <c r="I68" s="1"/>
  <c r="F68"/>
  <c r="E68" s="1"/>
  <c r="D68" s="1"/>
  <c r="K67"/>
  <c r="I67"/>
  <c r="F67"/>
  <c r="E67"/>
  <c r="D67" s="1"/>
  <c r="K66"/>
  <c r="I66" s="1"/>
  <c r="F66"/>
  <c r="K65"/>
  <c r="I65"/>
  <c r="E65" s="1"/>
  <c r="D65" s="1"/>
  <c r="F65"/>
  <c r="K64"/>
  <c r="I64" s="1"/>
  <c r="F64"/>
  <c r="K63"/>
  <c r="I63"/>
  <c r="F63"/>
  <c r="F62" s="1"/>
  <c r="E63"/>
  <c r="U62"/>
  <c r="T62"/>
  <c r="S62"/>
  <c r="S22" s="1"/>
  <c r="R62"/>
  <c r="Q62"/>
  <c r="P62"/>
  <c r="O62"/>
  <c r="O22" s="1"/>
  <c r="N62"/>
  <c r="M62"/>
  <c r="L62"/>
  <c r="J62"/>
  <c r="H62"/>
  <c r="G62"/>
  <c r="G22" s="1"/>
  <c r="K61"/>
  <c r="I61" s="1"/>
  <c r="F61"/>
  <c r="K60"/>
  <c r="I60"/>
  <c r="F60"/>
  <c r="E60"/>
  <c r="D60" s="1"/>
  <c r="K59"/>
  <c r="I59" s="1"/>
  <c r="F59"/>
  <c r="E59" s="1"/>
  <c r="D59" s="1"/>
  <c r="K58"/>
  <c r="I58"/>
  <c r="E58" s="1"/>
  <c r="D58" s="1"/>
  <c r="F58"/>
  <c r="K57"/>
  <c r="I57" s="1"/>
  <c r="F57"/>
  <c r="E57" s="1"/>
  <c r="D57" s="1"/>
  <c r="K56"/>
  <c r="I56"/>
  <c r="F56"/>
  <c r="E56"/>
  <c r="D56" s="1"/>
  <c r="K55"/>
  <c r="I55" s="1"/>
  <c r="F55"/>
  <c r="K54"/>
  <c r="I54"/>
  <c r="E54" s="1"/>
  <c r="D54" s="1"/>
  <c r="F54"/>
  <c r="K53"/>
  <c r="I53" s="1"/>
  <c r="F53"/>
  <c r="E53" s="1"/>
  <c r="D53" s="1"/>
  <c r="K52"/>
  <c r="I52"/>
  <c r="F52"/>
  <c r="E52"/>
  <c r="D52" s="1"/>
  <c r="K51"/>
  <c r="I51" s="1"/>
  <c r="F51"/>
  <c r="K50"/>
  <c r="I50"/>
  <c r="E50" s="1"/>
  <c r="D50" s="1"/>
  <c r="F50"/>
  <c r="K49"/>
  <c r="I49" s="1"/>
  <c r="F49"/>
  <c r="K48"/>
  <c r="I48"/>
  <c r="F48"/>
  <c r="E48"/>
  <c r="D48" s="1"/>
  <c r="K47"/>
  <c r="I47" s="1"/>
  <c r="F47"/>
  <c r="E47" s="1"/>
  <c r="D47" s="1"/>
  <c r="K46"/>
  <c r="I46"/>
  <c r="E46" s="1"/>
  <c r="D46" s="1"/>
  <c r="F46"/>
  <c r="K45"/>
  <c r="I45" s="1"/>
  <c r="F45"/>
  <c r="K44"/>
  <c r="I44"/>
  <c r="F44"/>
  <c r="E44"/>
  <c r="D44" s="1"/>
  <c r="K43"/>
  <c r="I43" s="1"/>
  <c r="F43"/>
  <c r="E43" s="1"/>
  <c r="D43" s="1"/>
  <c r="K42"/>
  <c r="I42"/>
  <c r="E42" s="1"/>
  <c r="D42" s="1"/>
  <c r="F42"/>
  <c r="K41"/>
  <c r="I41" s="1"/>
  <c r="F41"/>
  <c r="E41" s="1"/>
  <c r="D41" s="1"/>
  <c r="K40"/>
  <c r="I40"/>
  <c r="F40"/>
  <c r="E40"/>
  <c r="D40" s="1"/>
  <c r="K39"/>
  <c r="I39" s="1"/>
  <c r="F39"/>
  <c r="K38"/>
  <c r="I38"/>
  <c r="E38" s="1"/>
  <c r="D38" s="1"/>
  <c r="F38"/>
  <c r="K37"/>
  <c r="I37" s="1"/>
  <c r="F37"/>
  <c r="E37" s="1"/>
  <c r="D37" s="1"/>
  <c r="K36"/>
  <c r="I36"/>
  <c r="F36"/>
  <c r="E36"/>
  <c r="D36" s="1"/>
  <c r="K35"/>
  <c r="I35" s="1"/>
  <c r="F35"/>
  <c r="K34"/>
  <c r="I34"/>
  <c r="E34" s="1"/>
  <c r="D34" s="1"/>
  <c r="F34"/>
  <c r="K33"/>
  <c r="I33" s="1"/>
  <c r="F33"/>
  <c r="K32"/>
  <c r="I32"/>
  <c r="F32"/>
  <c r="E32"/>
  <c r="D32" s="1"/>
  <c r="K31"/>
  <c r="I31" s="1"/>
  <c r="F31"/>
  <c r="E31" s="1"/>
  <c r="D31" s="1"/>
  <c r="K30"/>
  <c r="I30"/>
  <c r="E30" s="1"/>
  <c r="D30" s="1"/>
  <c r="F30"/>
  <c r="K29"/>
  <c r="I29" s="1"/>
  <c r="F29"/>
  <c r="K28"/>
  <c r="I28"/>
  <c r="F28"/>
  <c r="E28"/>
  <c r="D28" s="1"/>
  <c r="K27"/>
  <c r="I27" s="1"/>
  <c r="F27"/>
  <c r="E27" s="1"/>
  <c r="D27" s="1"/>
  <c r="K26"/>
  <c r="I26"/>
  <c r="E26" s="1"/>
  <c r="D26" s="1"/>
  <c r="F26"/>
  <c r="K25"/>
  <c r="K24" s="1"/>
  <c r="F25"/>
  <c r="U24"/>
  <c r="T24"/>
  <c r="T22" s="1"/>
  <c r="S24"/>
  <c r="R24"/>
  <c r="R22" s="1"/>
  <c r="Q24"/>
  <c r="P24"/>
  <c r="P22" s="1"/>
  <c r="O24"/>
  <c r="N24"/>
  <c r="N22" s="1"/>
  <c r="M24"/>
  <c r="L24"/>
  <c r="L22" s="1"/>
  <c r="J24"/>
  <c r="J22" s="1"/>
  <c r="H24"/>
  <c r="H22" s="1"/>
  <c r="G24"/>
  <c r="F24"/>
  <c r="K23"/>
  <c r="I23"/>
  <c r="E23" s="1"/>
  <c r="F23"/>
  <c r="U22"/>
  <c r="Q22"/>
  <c r="M22"/>
  <c r="H22" i="13"/>
  <c r="L22"/>
  <c r="P22"/>
  <c r="T22"/>
  <c r="F23"/>
  <c r="E23" s="1"/>
  <c r="I23"/>
  <c r="K23"/>
  <c r="G24"/>
  <c r="H24"/>
  <c r="J24"/>
  <c r="J22" s="1"/>
  <c r="L24"/>
  <c r="M24"/>
  <c r="M22" s="1"/>
  <c r="N24"/>
  <c r="N22" s="1"/>
  <c r="O24"/>
  <c r="P24"/>
  <c r="Q24"/>
  <c r="Q22" s="1"/>
  <c r="R24"/>
  <c r="R22" s="1"/>
  <c r="S24"/>
  <c r="T24"/>
  <c r="U24"/>
  <c r="U22" s="1"/>
  <c r="F25"/>
  <c r="K25"/>
  <c r="K24" s="1"/>
  <c r="F26"/>
  <c r="E26" s="1"/>
  <c r="D26" s="1"/>
  <c r="I26"/>
  <c r="K26"/>
  <c r="F27"/>
  <c r="E27" s="1"/>
  <c r="D27" s="1"/>
  <c r="K27"/>
  <c r="I27" s="1"/>
  <c r="F28"/>
  <c r="K28"/>
  <c r="I28" s="1"/>
  <c r="E28" s="1"/>
  <c r="D28" s="1"/>
  <c r="F29"/>
  <c r="E29" s="1"/>
  <c r="D29" s="1"/>
  <c r="K29"/>
  <c r="I29" s="1"/>
  <c r="F30"/>
  <c r="E30" s="1"/>
  <c r="D30" s="1"/>
  <c r="I30"/>
  <c r="K30"/>
  <c r="F31"/>
  <c r="K31"/>
  <c r="I31" s="1"/>
  <c r="F32"/>
  <c r="K32"/>
  <c r="I32" s="1"/>
  <c r="E32" s="1"/>
  <c r="D32" s="1"/>
  <c r="F33"/>
  <c r="K33"/>
  <c r="I33" s="1"/>
  <c r="F34"/>
  <c r="E34" s="1"/>
  <c r="D34" s="1"/>
  <c r="I34"/>
  <c r="K34"/>
  <c r="F35"/>
  <c r="E35" s="1"/>
  <c r="D35" s="1"/>
  <c r="K35"/>
  <c r="I35" s="1"/>
  <c r="F36"/>
  <c r="K36"/>
  <c r="I36" s="1"/>
  <c r="E36" s="1"/>
  <c r="D36" s="1"/>
  <c r="F37"/>
  <c r="E37" s="1"/>
  <c r="D37" s="1"/>
  <c r="K37"/>
  <c r="I37" s="1"/>
  <c r="F38"/>
  <c r="E38" s="1"/>
  <c r="D38" s="1"/>
  <c r="I38"/>
  <c r="K38"/>
  <c r="F39"/>
  <c r="E39" s="1"/>
  <c r="D39" s="1"/>
  <c r="K39"/>
  <c r="I39" s="1"/>
  <c r="F40"/>
  <c r="K40"/>
  <c r="I40" s="1"/>
  <c r="E40" s="1"/>
  <c r="D40" s="1"/>
  <c r="F41"/>
  <c r="E41" s="1"/>
  <c r="D41" s="1"/>
  <c r="K41"/>
  <c r="I41" s="1"/>
  <c r="F42"/>
  <c r="E42" s="1"/>
  <c r="D42" s="1"/>
  <c r="I42"/>
  <c r="K42"/>
  <c r="F43"/>
  <c r="K43"/>
  <c r="I43" s="1"/>
  <c r="F44"/>
  <c r="K44"/>
  <c r="I44" s="1"/>
  <c r="E44" s="1"/>
  <c r="D44" s="1"/>
  <c r="F45"/>
  <c r="K45"/>
  <c r="I45" s="1"/>
  <c r="F46"/>
  <c r="E46" s="1"/>
  <c r="D46" s="1"/>
  <c r="I46"/>
  <c r="K46"/>
  <c r="F47"/>
  <c r="K47"/>
  <c r="I47" s="1"/>
  <c r="F48"/>
  <c r="K48"/>
  <c r="I48" s="1"/>
  <c r="E48" s="1"/>
  <c r="D48" s="1"/>
  <c r="F49"/>
  <c r="K49"/>
  <c r="I49" s="1"/>
  <c r="F50"/>
  <c r="E50" s="1"/>
  <c r="D50" s="1"/>
  <c r="I50"/>
  <c r="K50"/>
  <c r="F51"/>
  <c r="E51" s="1"/>
  <c r="D51" s="1"/>
  <c r="K51"/>
  <c r="I51" s="1"/>
  <c r="F52"/>
  <c r="K52"/>
  <c r="I52" s="1"/>
  <c r="E52" s="1"/>
  <c r="D52" s="1"/>
  <c r="F53"/>
  <c r="E53" s="1"/>
  <c r="D53" s="1"/>
  <c r="K53"/>
  <c r="I53" s="1"/>
  <c r="F54"/>
  <c r="E54" s="1"/>
  <c r="D54" s="1"/>
  <c r="I54"/>
  <c r="K54"/>
  <c r="F55"/>
  <c r="E55" s="1"/>
  <c r="D55" s="1"/>
  <c r="K55"/>
  <c r="I55" s="1"/>
  <c r="F56"/>
  <c r="K56"/>
  <c r="I56" s="1"/>
  <c r="E56" s="1"/>
  <c r="D56" s="1"/>
  <c r="F57"/>
  <c r="E57" s="1"/>
  <c r="D57" s="1"/>
  <c r="K57"/>
  <c r="I57" s="1"/>
  <c r="F58"/>
  <c r="E58" s="1"/>
  <c r="D58" s="1"/>
  <c r="I58"/>
  <c r="K58"/>
  <c r="F59"/>
  <c r="K59"/>
  <c r="I59" s="1"/>
  <c r="F60"/>
  <c r="K60"/>
  <c r="I60" s="1"/>
  <c r="E60" s="1"/>
  <c r="D60" s="1"/>
  <c r="F61"/>
  <c r="K61"/>
  <c r="I61" s="1"/>
  <c r="G62"/>
  <c r="G22" s="1"/>
  <c r="H62"/>
  <c r="J62"/>
  <c r="L62"/>
  <c r="M62"/>
  <c r="N62"/>
  <c r="O62"/>
  <c r="O22" s="1"/>
  <c r="P62"/>
  <c r="Q62"/>
  <c r="R62"/>
  <c r="S62"/>
  <c r="S22" s="1"/>
  <c r="T62"/>
  <c r="U62"/>
  <c r="F63"/>
  <c r="K63"/>
  <c r="I63" s="1"/>
  <c r="F64"/>
  <c r="K64"/>
  <c r="K62" s="1"/>
  <c r="F65"/>
  <c r="E65" s="1"/>
  <c r="D65" s="1"/>
  <c r="I65"/>
  <c r="K65"/>
  <c r="F66"/>
  <c r="E66" s="1"/>
  <c r="D66" s="1"/>
  <c r="K66"/>
  <c r="I66" s="1"/>
  <c r="F67"/>
  <c r="K67"/>
  <c r="I67" s="1"/>
  <c r="E67" s="1"/>
  <c r="D67" s="1"/>
  <c r="F68"/>
  <c r="E68" s="1"/>
  <c r="D68" s="1"/>
  <c r="K68"/>
  <c r="I68" s="1"/>
  <c r="F69"/>
  <c r="E69" s="1"/>
  <c r="D69" s="1"/>
  <c r="I69"/>
  <c r="K69"/>
  <c r="F70"/>
  <c r="G70"/>
  <c r="H70"/>
  <c r="J70"/>
  <c r="L70"/>
  <c r="M70"/>
  <c r="N70"/>
  <c r="O70"/>
  <c r="P70"/>
  <c r="Q70"/>
  <c r="R70"/>
  <c r="S70"/>
  <c r="T70"/>
  <c r="U70"/>
  <c r="F71"/>
  <c r="K71"/>
  <c r="K70" s="1"/>
  <c r="F72"/>
  <c r="E72" s="1"/>
  <c r="D72" s="1"/>
  <c r="I72"/>
  <c r="K72"/>
  <c r="K72" i="12"/>
  <c r="I72"/>
  <c r="F72"/>
  <c r="E72" s="1"/>
  <c r="D72" s="1"/>
  <c r="K71"/>
  <c r="I71" s="1"/>
  <c r="I70" s="1"/>
  <c r="F71"/>
  <c r="U70"/>
  <c r="T70"/>
  <c r="S70"/>
  <c r="R70"/>
  <c r="Q70"/>
  <c r="P70"/>
  <c r="O70"/>
  <c r="N70"/>
  <c r="M70"/>
  <c r="L70"/>
  <c r="J70"/>
  <c r="H70"/>
  <c r="G70"/>
  <c r="F70"/>
  <c r="K69"/>
  <c r="I69"/>
  <c r="F69"/>
  <c r="E69" s="1"/>
  <c r="D69" s="1"/>
  <c r="K68"/>
  <c r="I68" s="1"/>
  <c r="F68"/>
  <c r="K67"/>
  <c r="I67" s="1"/>
  <c r="E67" s="1"/>
  <c r="D67" s="1"/>
  <c r="F67"/>
  <c r="K66"/>
  <c r="I66" s="1"/>
  <c r="F66"/>
  <c r="K65"/>
  <c r="I65"/>
  <c r="F65"/>
  <c r="E65" s="1"/>
  <c r="D65" s="1"/>
  <c r="K64"/>
  <c r="I64" s="1"/>
  <c r="F64"/>
  <c r="K63"/>
  <c r="I63" s="1"/>
  <c r="F63"/>
  <c r="U62"/>
  <c r="T62"/>
  <c r="S62"/>
  <c r="R62"/>
  <c r="Q62"/>
  <c r="P62"/>
  <c r="O62"/>
  <c r="N62"/>
  <c r="M62"/>
  <c r="L62"/>
  <c r="K62"/>
  <c r="J62"/>
  <c r="H62"/>
  <c r="G62"/>
  <c r="F62"/>
  <c r="K61"/>
  <c r="I61" s="1"/>
  <c r="F61"/>
  <c r="K60"/>
  <c r="I60" s="1"/>
  <c r="E60" s="1"/>
  <c r="D60" s="1"/>
  <c r="F60"/>
  <c r="K59"/>
  <c r="I59" s="1"/>
  <c r="F59"/>
  <c r="K58"/>
  <c r="I58"/>
  <c r="F58"/>
  <c r="E58" s="1"/>
  <c r="D58" s="1"/>
  <c r="K57"/>
  <c r="I57" s="1"/>
  <c r="F57"/>
  <c r="K56"/>
  <c r="I56" s="1"/>
  <c r="E56" s="1"/>
  <c r="D56" s="1"/>
  <c r="F56"/>
  <c r="K55"/>
  <c r="I55" s="1"/>
  <c r="E55" s="1"/>
  <c r="D55" s="1"/>
  <c r="F55"/>
  <c r="K54"/>
  <c r="I54"/>
  <c r="F54"/>
  <c r="E54" s="1"/>
  <c r="D54" s="1"/>
  <c r="K53"/>
  <c r="I53"/>
  <c r="F53"/>
  <c r="E53" s="1"/>
  <c r="D53" s="1"/>
  <c r="K52"/>
  <c r="I52" s="1"/>
  <c r="E52" s="1"/>
  <c r="D52" s="1"/>
  <c r="F52"/>
  <c r="K51"/>
  <c r="I51" s="1"/>
  <c r="E51" s="1"/>
  <c r="D51" s="1"/>
  <c r="F51"/>
  <c r="K50"/>
  <c r="I50"/>
  <c r="F50"/>
  <c r="E50" s="1"/>
  <c r="D50" s="1"/>
  <c r="K49"/>
  <c r="I49" s="1"/>
  <c r="F49"/>
  <c r="E49" s="1"/>
  <c r="D49" s="1"/>
  <c r="K48"/>
  <c r="I48" s="1"/>
  <c r="E48" s="1"/>
  <c r="D48" s="1"/>
  <c r="F48"/>
  <c r="K47"/>
  <c r="I47" s="1"/>
  <c r="F47"/>
  <c r="E47" s="1"/>
  <c r="D47" s="1"/>
  <c r="K46"/>
  <c r="I46"/>
  <c r="F46"/>
  <c r="E46" s="1"/>
  <c r="D46" s="1"/>
  <c r="K45"/>
  <c r="I45" s="1"/>
  <c r="F45"/>
  <c r="K44"/>
  <c r="I44" s="1"/>
  <c r="E44" s="1"/>
  <c r="D44" s="1"/>
  <c r="F44"/>
  <c r="K43"/>
  <c r="I43" s="1"/>
  <c r="F43"/>
  <c r="K42"/>
  <c r="I42"/>
  <c r="F42"/>
  <c r="E42" s="1"/>
  <c r="D42" s="1"/>
  <c r="K41"/>
  <c r="I41" s="1"/>
  <c r="F41"/>
  <c r="E41" s="1"/>
  <c r="D41" s="1"/>
  <c r="K40"/>
  <c r="I40" s="1"/>
  <c r="E40" s="1"/>
  <c r="D40" s="1"/>
  <c r="F40"/>
  <c r="K39"/>
  <c r="I39" s="1"/>
  <c r="F39"/>
  <c r="E39" s="1"/>
  <c r="D39" s="1"/>
  <c r="K38"/>
  <c r="I38"/>
  <c r="F38"/>
  <c r="E38" s="1"/>
  <c r="D38" s="1"/>
  <c r="K37"/>
  <c r="I37" s="1"/>
  <c r="F37"/>
  <c r="K36"/>
  <c r="I36" s="1"/>
  <c r="E36" s="1"/>
  <c r="D36" s="1"/>
  <c r="F36"/>
  <c r="K35"/>
  <c r="I35" s="1"/>
  <c r="F35"/>
  <c r="K34"/>
  <c r="I34"/>
  <c r="F34"/>
  <c r="E34" s="1"/>
  <c r="D34" s="1"/>
  <c r="K33"/>
  <c r="I33" s="1"/>
  <c r="F33"/>
  <c r="K32"/>
  <c r="I32" s="1"/>
  <c r="E32" s="1"/>
  <c r="D32" s="1"/>
  <c r="F32"/>
  <c r="K31"/>
  <c r="I31" s="1"/>
  <c r="F31"/>
  <c r="K30"/>
  <c r="I30"/>
  <c r="F30"/>
  <c r="E30" s="1"/>
  <c r="D30" s="1"/>
  <c r="K29"/>
  <c r="I29" s="1"/>
  <c r="F29"/>
  <c r="K28"/>
  <c r="I28" s="1"/>
  <c r="E28" s="1"/>
  <c r="D28" s="1"/>
  <c r="F28"/>
  <c r="K27"/>
  <c r="I27" s="1"/>
  <c r="F27"/>
  <c r="K26"/>
  <c r="I26"/>
  <c r="F26"/>
  <c r="E26" s="1"/>
  <c r="D26" s="1"/>
  <c r="K25"/>
  <c r="I25" s="1"/>
  <c r="F25"/>
  <c r="E25" s="1"/>
  <c r="U24"/>
  <c r="T24"/>
  <c r="S24"/>
  <c r="R24"/>
  <c r="R22" s="1"/>
  <c r="Q24"/>
  <c r="P24"/>
  <c r="O24"/>
  <c r="N24"/>
  <c r="N22" s="1"/>
  <c r="M24"/>
  <c r="L24"/>
  <c r="J24"/>
  <c r="J22" s="1"/>
  <c r="H24"/>
  <c r="G24"/>
  <c r="F24"/>
  <c r="K23"/>
  <c r="I23"/>
  <c r="F23"/>
  <c r="E23" s="1"/>
  <c r="U22"/>
  <c r="T22"/>
  <c r="S22"/>
  <c r="Q22"/>
  <c r="P22"/>
  <c r="O22"/>
  <c r="M22"/>
  <c r="L22"/>
  <c r="H22"/>
  <c r="G22"/>
  <c r="K73" i="11"/>
  <c r="I73"/>
  <c r="F73"/>
  <c r="E73" s="1"/>
  <c r="D73" s="1"/>
  <c r="K72"/>
  <c r="I72" s="1"/>
  <c r="F72"/>
  <c r="K71"/>
  <c r="I71" s="1"/>
  <c r="F71"/>
  <c r="U70"/>
  <c r="T70"/>
  <c r="S70"/>
  <c r="R70"/>
  <c r="Q70"/>
  <c r="P70"/>
  <c r="O70"/>
  <c r="N70"/>
  <c r="M70"/>
  <c r="L70"/>
  <c r="K70"/>
  <c r="J70"/>
  <c r="H70"/>
  <c r="G70"/>
  <c r="F70"/>
  <c r="K69"/>
  <c r="I69" s="1"/>
  <c r="F69"/>
  <c r="K68"/>
  <c r="I68" s="1"/>
  <c r="E68" s="1"/>
  <c r="D68" s="1"/>
  <c r="F68"/>
  <c r="K67"/>
  <c r="I67" s="1"/>
  <c r="F67"/>
  <c r="K66"/>
  <c r="I66"/>
  <c r="E66" s="1"/>
  <c r="D66" s="1"/>
  <c r="F66"/>
  <c r="K65"/>
  <c r="I65" s="1"/>
  <c r="F65"/>
  <c r="K64"/>
  <c r="I64"/>
  <c r="F64"/>
  <c r="E64"/>
  <c r="D64" s="1"/>
  <c r="K63"/>
  <c r="I63" s="1"/>
  <c r="F63"/>
  <c r="E63" s="1"/>
  <c r="U62"/>
  <c r="T62"/>
  <c r="S62"/>
  <c r="R62"/>
  <c r="Q62"/>
  <c r="P62"/>
  <c r="O62"/>
  <c r="N62"/>
  <c r="M62"/>
  <c r="L62"/>
  <c r="K62"/>
  <c r="J62"/>
  <c r="H62"/>
  <c r="G62"/>
  <c r="F62"/>
  <c r="K61"/>
  <c r="I61"/>
  <c r="F61"/>
  <c r="E61"/>
  <c r="D61" s="1"/>
  <c r="K60"/>
  <c r="I60" s="1"/>
  <c r="F60"/>
  <c r="K59"/>
  <c r="I59"/>
  <c r="E59" s="1"/>
  <c r="D59" s="1"/>
  <c r="F59"/>
  <c r="K58"/>
  <c r="I58" s="1"/>
  <c r="F58"/>
  <c r="K57"/>
  <c r="I57"/>
  <c r="F57"/>
  <c r="E57"/>
  <c r="D57" s="1"/>
  <c r="K56"/>
  <c r="I56" s="1"/>
  <c r="F56"/>
  <c r="E56" s="1"/>
  <c r="D56" s="1"/>
  <c r="K55"/>
  <c r="I55"/>
  <c r="E55" s="1"/>
  <c r="D55" s="1"/>
  <c r="F55"/>
  <c r="K54"/>
  <c r="I54" s="1"/>
  <c r="F54"/>
  <c r="K53"/>
  <c r="I53" s="1"/>
  <c r="E53" s="1"/>
  <c r="D53" s="1"/>
  <c r="F53"/>
  <c r="K52"/>
  <c r="I52" s="1"/>
  <c r="F52"/>
  <c r="K51"/>
  <c r="I51"/>
  <c r="F51"/>
  <c r="E51" s="1"/>
  <c r="D51" s="1"/>
  <c r="K50"/>
  <c r="I50" s="1"/>
  <c r="F50"/>
  <c r="K49"/>
  <c r="I49" s="1"/>
  <c r="E49" s="1"/>
  <c r="D49" s="1"/>
  <c r="F49"/>
  <c r="K48"/>
  <c r="I48" s="1"/>
  <c r="E48" s="1"/>
  <c r="D48" s="1"/>
  <c r="F48"/>
  <c r="K47"/>
  <c r="I47"/>
  <c r="F47"/>
  <c r="E47" s="1"/>
  <c r="D47" s="1"/>
  <c r="K46"/>
  <c r="I46"/>
  <c r="F46"/>
  <c r="E46" s="1"/>
  <c r="D46" s="1"/>
  <c r="K45"/>
  <c r="I45" s="1"/>
  <c r="E45" s="1"/>
  <c r="D45" s="1"/>
  <c r="F45"/>
  <c r="K44"/>
  <c r="I44" s="1"/>
  <c r="E44" s="1"/>
  <c r="D44" s="1"/>
  <c r="F44"/>
  <c r="K43"/>
  <c r="I43"/>
  <c r="F43"/>
  <c r="E43" s="1"/>
  <c r="D43" s="1"/>
  <c r="K42"/>
  <c r="I42" s="1"/>
  <c r="F42"/>
  <c r="K41"/>
  <c r="I41" s="1"/>
  <c r="E41" s="1"/>
  <c r="D41" s="1"/>
  <c r="F41"/>
  <c r="K40"/>
  <c r="I40" s="1"/>
  <c r="E40" s="1"/>
  <c r="D40" s="1"/>
  <c r="F40"/>
  <c r="K39"/>
  <c r="I39"/>
  <c r="F39"/>
  <c r="E39" s="1"/>
  <c r="D39" s="1"/>
  <c r="K38"/>
  <c r="I38"/>
  <c r="F38"/>
  <c r="E38" s="1"/>
  <c r="D38" s="1"/>
  <c r="K37"/>
  <c r="I37" s="1"/>
  <c r="E37" s="1"/>
  <c r="D37" s="1"/>
  <c r="F37"/>
  <c r="K36"/>
  <c r="I36" s="1"/>
  <c r="E36" s="1"/>
  <c r="D36" s="1"/>
  <c r="F36"/>
  <c r="K35"/>
  <c r="I35"/>
  <c r="F35"/>
  <c r="E35" s="1"/>
  <c r="D35" s="1"/>
  <c r="K34"/>
  <c r="I34"/>
  <c r="F34"/>
  <c r="E34" s="1"/>
  <c r="D34" s="1"/>
  <c r="K33"/>
  <c r="I33" s="1"/>
  <c r="E33" s="1"/>
  <c r="D33" s="1"/>
  <c r="F33"/>
  <c r="K32"/>
  <c r="I32" s="1"/>
  <c r="E32" s="1"/>
  <c r="D32" s="1"/>
  <c r="F32"/>
  <c r="K31"/>
  <c r="I31"/>
  <c r="F31"/>
  <c r="E31" s="1"/>
  <c r="D31" s="1"/>
  <c r="K30"/>
  <c r="I30"/>
  <c r="F30"/>
  <c r="E30" s="1"/>
  <c r="D30" s="1"/>
  <c r="K29"/>
  <c r="I29" s="1"/>
  <c r="E29" s="1"/>
  <c r="D29" s="1"/>
  <c r="F29"/>
  <c r="K28"/>
  <c r="I28" s="1"/>
  <c r="E28" s="1"/>
  <c r="D28" s="1"/>
  <c r="F28"/>
  <c r="K27"/>
  <c r="I27"/>
  <c r="F27"/>
  <c r="E27" s="1"/>
  <c r="D27" s="1"/>
  <c r="K26"/>
  <c r="I26"/>
  <c r="F26"/>
  <c r="E26" s="1"/>
  <c r="D26" s="1"/>
  <c r="K25"/>
  <c r="I25" s="1"/>
  <c r="F25"/>
  <c r="U24"/>
  <c r="T24"/>
  <c r="S24"/>
  <c r="S22" s="1"/>
  <c r="R24"/>
  <c r="Q24"/>
  <c r="P24"/>
  <c r="O24"/>
  <c r="O22" s="1"/>
  <c r="N24"/>
  <c r="M24"/>
  <c r="L24"/>
  <c r="K24"/>
  <c r="J24"/>
  <c r="H24"/>
  <c r="G24"/>
  <c r="G22" s="1"/>
  <c r="F24"/>
  <c r="K23"/>
  <c r="I23" s="1"/>
  <c r="F23"/>
  <c r="E23" s="1"/>
  <c r="U22"/>
  <c r="T22"/>
  <c r="R22"/>
  <c r="Q22"/>
  <c r="P22"/>
  <c r="N22"/>
  <c r="M22"/>
  <c r="L22"/>
  <c r="J22"/>
  <c r="H22"/>
  <c r="F22"/>
  <c r="K77" i="10"/>
  <c r="I77"/>
  <c r="F77"/>
  <c r="E77" s="1"/>
  <c r="D77" s="1"/>
  <c r="K76"/>
  <c r="I76" s="1"/>
  <c r="E76" s="1"/>
  <c r="D76" s="1"/>
  <c r="F76"/>
  <c r="K75"/>
  <c r="I75" s="1"/>
  <c r="E75" s="1"/>
  <c r="D75" s="1"/>
  <c r="F75"/>
  <c r="K74"/>
  <c r="I74"/>
  <c r="F74"/>
  <c r="E74" s="1"/>
  <c r="D74" s="1"/>
  <c r="K73"/>
  <c r="I73"/>
  <c r="F73"/>
  <c r="E73" s="1"/>
  <c r="D73" s="1"/>
  <c r="K72"/>
  <c r="I72" s="1"/>
  <c r="E72" s="1"/>
  <c r="D72" s="1"/>
  <c r="F72"/>
  <c r="K71"/>
  <c r="I71" s="1"/>
  <c r="F71"/>
  <c r="U70"/>
  <c r="T70"/>
  <c r="S70"/>
  <c r="R70"/>
  <c r="Q70"/>
  <c r="P70"/>
  <c r="O70"/>
  <c r="N70"/>
  <c r="M70"/>
  <c r="L70"/>
  <c r="K70"/>
  <c r="J70"/>
  <c r="H70"/>
  <c r="G70"/>
  <c r="K69"/>
  <c r="I69" s="1"/>
  <c r="E69" s="1"/>
  <c r="D69" s="1"/>
  <c r="F69"/>
  <c r="K68"/>
  <c r="I68" s="1"/>
  <c r="E68" s="1"/>
  <c r="D68" s="1"/>
  <c r="F68"/>
  <c r="K67"/>
  <c r="I67"/>
  <c r="F67"/>
  <c r="E67" s="1"/>
  <c r="D67" s="1"/>
  <c r="K66"/>
  <c r="I66"/>
  <c r="F66"/>
  <c r="E66" s="1"/>
  <c r="D66" s="1"/>
  <c r="K65"/>
  <c r="I65" s="1"/>
  <c r="E65" s="1"/>
  <c r="D65" s="1"/>
  <c r="F65"/>
  <c r="K64"/>
  <c r="I64" s="1"/>
  <c r="F64"/>
  <c r="K63"/>
  <c r="I63"/>
  <c r="F63"/>
  <c r="F62" s="1"/>
  <c r="U62"/>
  <c r="T62"/>
  <c r="T22" s="1"/>
  <c r="S62"/>
  <c r="R62"/>
  <c r="Q62"/>
  <c r="P62"/>
  <c r="O62"/>
  <c r="N62"/>
  <c r="M62"/>
  <c r="L62"/>
  <c r="J62"/>
  <c r="H62"/>
  <c r="G62"/>
  <c r="K61"/>
  <c r="I61" s="1"/>
  <c r="E61" s="1"/>
  <c r="D61" s="1"/>
  <c r="F61"/>
  <c r="K60"/>
  <c r="I60"/>
  <c r="F60"/>
  <c r="E60" s="1"/>
  <c r="D60" s="1"/>
  <c r="K59"/>
  <c r="I59"/>
  <c r="F59"/>
  <c r="E59" s="1"/>
  <c r="D59" s="1"/>
  <c r="K58"/>
  <c r="I58" s="1"/>
  <c r="E58" s="1"/>
  <c r="D58" s="1"/>
  <c r="F58"/>
  <c r="K57"/>
  <c r="I57" s="1"/>
  <c r="E57" s="1"/>
  <c r="D57" s="1"/>
  <c r="F57"/>
  <c r="K56"/>
  <c r="I56"/>
  <c r="F56"/>
  <c r="E56" s="1"/>
  <c r="D56" s="1"/>
  <c r="K55"/>
  <c r="I55"/>
  <c r="F55"/>
  <c r="E55" s="1"/>
  <c r="D55" s="1"/>
  <c r="K54"/>
  <c r="I54" s="1"/>
  <c r="E54" s="1"/>
  <c r="D54" s="1"/>
  <c r="F54"/>
  <c r="K53"/>
  <c r="I53" s="1"/>
  <c r="E53" s="1"/>
  <c r="D53" s="1"/>
  <c r="F53"/>
  <c r="K52"/>
  <c r="I52"/>
  <c r="F52"/>
  <c r="E52" s="1"/>
  <c r="D52" s="1"/>
  <c r="K51"/>
  <c r="I51"/>
  <c r="F51"/>
  <c r="E51" s="1"/>
  <c r="D51" s="1"/>
  <c r="K50"/>
  <c r="I50" s="1"/>
  <c r="E50" s="1"/>
  <c r="D50" s="1"/>
  <c r="F50"/>
  <c r="K49"/>
  <c r="I49" s="1"/>
  <c r="E49" s="1"/>
  <c r="D49" s="1"/>
  <c r="F49"/>
  <c r="K48"/>
  <c r="I48"/>
  <c r="F48"/>
  <c r="E48" s="1"/>
  <c r="D48" s="1"/>
  <c r="K47"/>
  <c r="I47"/>
  <c r="F47"/>
  <c r="E47" s="1"/>
  <c r="D47" s="1"/>
  <c r="K46"/>
  <c r="I46" s="1"/>
  <c r="E46" s="1"/>
  <c r="D46" s="1"/>
  <c r="F46"/>
  <c r="K45"/>
  <c r="I45" s="1"/>
  <c r="E45" s="1"/>
  <c r="D45" s="1"/>
  <c r="F45"/>
  <c r="K44"/>
  <c r="I44"/>
  <c r="F44"/>
  <c r="E44" s="1"/>
  <c r="D44" s="1"/>
  <c r="K43"/>
  <c r="I43"/>
  <c r="F43"/>
  <c r="E43" s="1"/>
  <c r="D43" s="1"/>
  <c r="K42"/>
  <c r="I42" s="1"/>
  <c r="E42" s="1"/>
  <c r="D42" s="1"/>
  <c r="F42"/>
  <c r="K41"/>
  <c r="I41" s="1"/>
  <c r="E41" s="1"/>
  <c r="D41" s="1"/>
  <c r="F41"/>
  <c r="K40"/>
  <c r="I40"/>
  <c r="F40"/>
  <c r="E40" s="1"/>
  <c r="D40" s="1"/>
  <c r="K39"/>
  <c r="I39"/>
  <c r="F39"/>
  <c r="E39" s="1"/>
  <c r="D39" s="1"/>
  <c r="K38"/>
  <c r="I38" s="1"/>
  <c r="E38" s="1"/>
  <c r="D38" s="1"/>
  <c r="F38"/>
  <c r="K37"/>
  <c r="I37" s="1"/>
  <c r="E37" s="1"/>
  <c r="D37" s="1"/>
  <c r="F37"/>
  <c r="K36"/>
  <c r="I36"/>
  <c r="F36"/>
  <c r="E36" s="1"/>
  <c r="D36" s="1"/>
  <c r="K35"/>
  <c r="I35"/>
  <c r="F35"/>
  <c r="E35" s="1"/>
  <c r="D35" s="1"/>
  <c r="K34"/>
  <c r="I34" s="1"/>
  <c r="E34" s="1"/>
  <c r="D34" s="1"/>
  <c r="F34"/>
  <c r="K33"/>
  <c r="I33" s="1"/>
  <c r="E33" s="1"/>
  <c r="D33" s="1"/>
  <c r="F33"/>
  <c r="K32"/>
  <c r="I32"/>
  <c r="F32"/>
  <c r="E32" s="1"/>
  <c r="D32" s="1"/>
  <c r="K31"/>
  <c r="I31"/>
  <c r="F31"/>
  <c r="E31" s="1"/>
  <c r="D31" s="1"/>
  <c r="K30"/>
  <c r="I30" s="1"/>
  <c r="E30" s="1"/>
  <c r="D30" s="1"/>
  <c r="F30"/>
  <c r="K29"/>
  <c r="I29" s="1"/>
  <c r="E29" s="1"/>
  <c r="D29" s="1"/>
  <c r="F29"/>
  <c r="K28"/>
  <c r="I28"/>
  <c r="F28"/>
  <c r="E28" s="1"/>
  <c r="D28" s="1"/>
  <c r="K27"/>
  <c r="I27"/>
  <c r="F27"/>
  <c r="E27" s="1"/>
  <c r="D27" s="1"/>
  <c r="K26"/>
  <c r="I26" s="1"/>
  <c r="E26" s="1"/>
  <c r="D26" s="1"/>
  <c r="F26"/>
  <c r="K25"/>
  <c r="I25" s="1"/>
  <c r="F25"/>
  <c r="U24"/>
  <c r="T24"/>
  <c r="S24"/>
  <c r="S22" s="1"/>
  <c r="R24"/>
  <c r="Q24"/>
  <c r="P24"/>
  <c r="O24"/>
  <c r="O22" s="1"/>
  <c r="N24"/>
  <c r="M24"/>
  <c r="L24"/>
  <c r="K24"/>
  <c r="J24"/>
  <c r="H24"/>
  <c r="G24"/>
  <c r="G22" s="1"/>
  <c r="K23"/>
  <c r="I23" s="1"/>
  <c r="F23"/>
  <c r="U22"/>
  <c r="R22"/>
  <c r="Q22"/>
  <c r="P22"/>
  <c r="N22"/>
  <c r="M22"/>
  <c r="L22"/>
  <c r="J22"/>
  <c r="H22"/>
  <c r="K74" i="9"/>
  <c r="I74"/>
  <c r="F74"/>
  <c r="E74" s="1"/>
  <c r="D74" s="1"/>
  <c r="K73"/>
  <c r="I73"/>
  <c r="F73"/>
  <c r="E73" s="1"/>
  <c r="D73" s="1"/>
  <c r="K72"/>
  <c r="I72" s="1"/>
  <c r="E72" s="1"/>
  <c r="D72" s="1"/>
  <c r="F72"/>
  <c r="K71"/>
  <c r="I71" s="1"/>
  <c r="F71"/>
  <c r="F70" s="1"/>
  <c r="U70"/>
  <c r="T70"/>
  <c r="S70"/>
  <c r="R70"/>
  <c r="Q70"/>
  <c r="P70"/>
  <c r="O70"/>
  <c r="N70"/>
  <c r="M70"/>
  <c r="L70"/>
  <c r="K70"/>
  <c r="J70"/>
  <c r="H70"/>
  <c r="G70"/>
  <c r="K69"/>
  <c r="I69" s="1"/>
  <c r="E69" s="1"/>
  <c r="D69" s="1"/>
  <c r="F69"/>
  <c r="K68"/>
  <c r="I68" s="1"/>
  <c r="E68" s="1"/>
  <c r="D68" s="1"/>
  <c r="F68"/>
  <c r="K67"/>
  <c r="I67"/>
  <c r="F67"/>
  <c r="E67" s="1"/>
  <c r="D67" s="1"/>
  <c r="K66"/>
  <c r="I66"/>
  <c r="F66"/>
  <c r="E66" s="1"/>
  <c r="D66" s="1"/>
  <c r="K65"/>
  <c r="I65" s="1"/>
  <c r="E65" s="1"/>
  <c r="D65" s="1"/>
  <c r="F65"/>
  <c r="K64"/>
  <c r="I64" s="1"/>
  <c r="I62" s="1"/>
  <c r="F64"/>
  <c r="E64" s="1"/>
  <c r="D64" s="1"/>
  <c r="K63"/>
  <c r="I63"/>
  <c r="F63"/>
  <c r="E63" s="1"/>
  <c r="U62"/>
  <c r="T62"/>
  <c r="S62"/>
  <c r="R62"/>
  <c r="Q62"/>
  <c r="P62"/>
  <c r="O62"/>
  <c r="N62"/>
  <c r="M62"/>
  <c r="L62"/>
  <c r="J62"/>
  <c r="H62"/>
  <c r="G62"/>
  <c r="K61"/>
  <c r="I61" s="1"/>
  <c r="E61" s="1"/>
  <c r="D61" s="1"/>
  <c r="F61"/>
  <c r="K60"/>
  <c r="I60"/>
  <c r="F60"/>
  <c r="E60" s="1"/>
  <c r="D60" s="1"/>
  <c r="K59"/>
  <c r="I59"/>
  <c r="F59"/>
  <c r="E59" s="1"/>
  <c r="D59" s="1"/>
  <c r="K58"/>
  <c r="I58" s="1"/>
  <c r="E58" s="1"/>
  <c r="D58" s="1"/>
  <c r="F58"/>
  <c r="K57"/>
  <c r="I57" s="1"/>
  <c r="E57" s="1"/>
  <c r="D57" s="1"/>
  <c r="F57"/>
  <c r="K56"/>
  <c r="I56"/>
  <c r="F56"/>
  <c r="E56" s="1"/>
  <c r="D56" s="1"/>
  <c r="K55"/>
  <c r="I55" s="1"/>
  <c r="F55"/>
  <c r="K54"/>
  <c r="I54" s="1"/>
  <c r="E54" s="1"/>
  <c r="D54" s="1"/>
  <c r="F54"/>
  <c r="K53"/>
  <c r="I53" s="1"/>
  <c r="F53"/>
  <c r="K52"/>
  <c r="I52"/>
  <c r="F52"/>
  <c r="E52" s="1"/>
  <c r="D52" s="1"/>
  <c r="K51"/>
  <c r="I51" s="1"/>
  <c r="F51"/>
  <c r="E51" s="1"/>
  <c r="D51" s="1"/>
  <c r="K50"/>
  <c r="I50" s="1"/>
  <c r="E50" s="1"/>
  <c r="D50" s="1"/>
  <c r="F50"/>
  <c r="K49"/>
  <c r="I49" s="1"/>
  <c r="F49"/>
  <c r="E49" s="1"/>
  <c r="D49" s="1"/>
  <c r="K48"/>
  <c r="I48"/>
  <c r="F48"/>
  <c r="E48" s="1"/>
  <c r="D48" s="1"/>
  <c r="K47"/>
  <c r="I47" s="1"/>
  <c r="F47"/>
  <c r="K46"/>
  <c r="I46" s="1"/>
  <c r="E46" s="1"/>
  <c r="D46" s="1"/>
  <c r="F46"/>
  <c r="K45"/>
  <c r="I45" s="1"/>
  <c r="F45"/>
  <c r="K44"/>
  <c r="I44"/>
  <c r="F44"/>
  <c r="E44" s="1"/>
  <c r="D44" s="1"/>
  <c r="K43"/>
  <c r="I43" s="1"/>
  <c r="F43"/>
  <c r="E43" s="1"/>
  <c r="D43" s="1"/>
  <c r="K42"/>
  <c r="I42" s="1"/>
  <c r="E42" s="1"/>
  <c r="D42" s="1"/>
  <c r="F42"/>
  <c r="K41"/>
  <c r="I41" s="1"/>
  <c r="E41" s="1"/>
  <c r="D41" s="1"/>
  <c r="F41"/>
  <c r="K40"/>
  <c r="I40"/>
  <c r="F40"/>
  <c r="E40" s="1"/>
  <c r="D40" s="1"/>
  <c r="K39"/>
  <c r="I39"/>
  <c r="F39"/>
  <c r="E39" s="1"/>
  <c r="D39" s="1"/>
  <c r="K38"/>
  <c r="I38" s="1"/>
  <c r="E38" s="1"/>
  <c r="D38" s="1"/>
  <c r="F38"/>
  <c r="K37"/>
  <c r="I37" s="1"/>
  <c r="E37" s="1"/>
  <c r="D37" s="1"/>
  <c r="F37"/>
  <c r="K36"/>
  <c r="I36"/>
  <c r="F36"/>
  <c r="E36" s="1"/>
  <c r="D36" s="1"/>
  <c r="K35"/>
  <c r="I35" s="1"/>
  <c r="F35"/>
  <c r="K34"/>
  <c r="I34" s="1"/>
  <c r="E34" s="1"/>
  <c r="D34" s="1"/>
  <c r="F34"/>
  <c r="K33"/>
  <c r="I33" s="1"/>
  <c r="E33" s="1"/>
  <c r="D33" s="1"/>
  <c r="F33"/>
  <c r="K32"/>
  <c r="I32"/>
  <c r="F32"/>
  <c r="E32" s="1"/>
  <c r="D32" s="1"/>
  <c r="K31"/>
  <c r="I31" s="1"/>
  <c r="F31"/>
  <c r="E31" s="1"/>
  <c r="D31" s="1"/>
  <c r="K30"/>
  <c r="I30" s="1"/>
  <c r="E30" s="1"/>
  <c r="D30" s="1"/>
  <c r="F30"/>
  <c r="K29"/>
  <c r="I29" s="1"/>
  <c r="E29" s="1"/>
  <c r="D29" s="1"/>
  <c r="F29"/>
  <c r="K28"/>
  <c r="I28"/>
  <c r="F28"/>
  <c r="E28" s="1"/>
  <c r="D28" s="1"/>
  <c r="K27"/>
  <c r="I27" s="1"/>
  <c r="F27"/>
  <c r="K26"/>
  <c r="I26" s="1"/>
  <c r="E26" s="1"/>
  <c r="D26" s="1"/>
  <c r="F26"/>
  <c r="K25"/>
  <c r="I25" s="1"/>
  <c r="F25"/>
  <c r="F24" s="1"/>
  <c r="U24"/>
  <c r="T24"/>
  <c r="T22" s="1"/>
  <c r="S24"/>
  <c r="R24"/>
  <c r="Q24"/>
  <c r="P24"/>
  <c r="P22" s="1"/>
  <c r="O24"/>
  <c r="N24"/>
  <c r="M24"/>
  <c r="L24"/>
  <c r="L22" s="1"/>
  <c r="K24"/>
  <c r="J24"/>
  <c r="H24"/>
  <c r="H22" s="1"/>
  <c r="G24"/>
  <c r="K23"/>
  <c r="I23" s="1"/>
  <c r="F23"/>
  <c r="U22"/>
  <c r="S22"/>
  <c r="R22"/>
  <c r="Q22"/>
  <c r="O22"/>
  <c r="N22"/>
  <c r="M22"/>
  <c r="J22"/>
  <c r="G22"/>
  <c r="K76" i="8"/>
  <c r="I76"/>
  <c r="F76"/>
  <c r="E76" s="1"/>
  <c r="D76" s="1"/>
  <c r="K75"/>
  <c r="I75" s="1"/>
  <c r="F75"/>
  <c r="K74"/>
  <c r="I74" s="1"/>
  <c r="E74" s="1"/>
  <c r="D74" s="1"/>
  <c r="F74"/>
  <c r="K73"/>
  <c r="I73" s="1"/>
  <c r="F73"/>
  <c r="K72"/>
  <c r="I72"/>
  <c r="F72"/>
  <c r="E72" s="1"/>
  <c r="D72" s="1"/>
  <c r="K71"/>
  <c r="I71" s="1"/>
  <c r="F71"/>
  <c r="E71" s="1"/>
  <c r="U70"/>
  <c r="T70"/>
  <c r="S70"/>
  <c r="R70"/>
  <c r="Q70"/>
  <c r="P70"/>
  <c r="O70"/>
  <c r="N70"/>
  <c r="M70"/>
  <c r="L70"/>
  <c r="J70"/>
  <c r="H70"/>
  <c r="G70"/>
  <c r="F70"/>
  <c r="K69"/>
  <c r="I69"/>
  <c r="F69"/>
  <c r="E69" s="1"/>
  <c r="D69" s="1"/>
  <c r="K68"/>
  <c r="I68" s="1"/>
  <c r="F68"/>
  <c r="K67"/>
  <c r="I67" s="1"/>
  <c r="E67" s="1"/>
  <c r="D67" s="1"/>
  <c r="F67"/>
  <c r="K66"/>
  <c r="I66" s="1"/>
  <c r="F66"/>
  <c r="K65"/>
  <c r="I65"/>
  <c r="F65"/>
  <c r="E65" s="1"/>
  <c r="D65" s="1"/>
  <c r="K64"/>
  <c r="I64" s="1"/>
  <c r="F64"/>
  <c r="E64" s="1"/>
  <c r="D64" s="1"/>
  <c r="K63"/>
  <c r="I63" s="1"/>
  <c r="F63"/>
  <c r="U62"/>
  <c r="T62"/>
  <c r="S62"/>
  <c r="R62"/>
  <c r="Q62"/>
  <c r="P62"/>
  <c r="O62"/>
  <c r="N62"/>
  <c r="M62"/>
  <c r="L62"/>
  <c r="K62"/>
  <c r="J62"/>
  <c r="H62"/>
  <c r="G62"/>
  <c r="F62"/>
  <c r="K61"/>
  <c r="I61" s="1"/>
  <c r="F61"/>
  <c r="K60"/>
  <c r="I60" s="1"/>
  <c r="E60" s="1"/>
  <c r="D60" s="1"/>
  <c r="F60"/>
  <c r="K59"/>
  <c r="I59" s="1"/>
  <c r="F59"/>
  <c r="K58"/>
  <c r="I58"/>
  <c r="F58"/>
  <c r="E58" s="1"/>
  <c r="D58" s="1"/>
  <c r="K57"/>
  <c r="I57" s="1"/>
  <c r="F57"/>
  <c r="E57" s="1"/>
  <c r="D57" s="1"/>
  <c r="K56"/>
  <c r="I56" s="1"/>
  <c r="E56" s="1"/>
  <c r="D56" s="1"/>
  <c r="F56"/>
  <c r="K55"/>
  <c r="I55" s="1"/>
  <c r="F55"/>
  <c r="E55" s="1"/>
  <c r="D55" s="1"/>
  <c r="K54"/>
  <c r="I54"/>
  <c r="F54"/>
  <c r="E54" s="1"/>
  <c r="D54" s="1"/>
  <c r="K53"/>
  <c r="I53" s="1"/>
  <c r="F53"/>
  <c r="K52"/>
  <c r="I52" s="1"/>
  <c r="E52" s="1"/>
  <c r="D52" s="1"/>
  <c r="F52"/>
  <c r="K51"/>
  <c r="I51" s="1"/>
  <c r="F51"/>
  <c r="K50"/>
  <c r="I50"/>
  <c r="F50"/>
  <c r="E50" s="1"/>
  <c r="D50" s="1"/>
  <c r="K49"/>
  <c r="I49" s="1"/>
  <c r="F49"/>
  <c r="K48"/>
  <c r="I48" s="1"/>
  <c r="E48" s="1"/>
  <c r="D48" s="1"/>
  <c r="F48"/>
  <c r="K47"/>
  <c r="I47" s="1"/>
  <c r="F47"/>
  <c r="K46"/>
  <c r="I46"/>
  <c r="F46"/>
  <c r="E46" s="1"/>
  <c r="D46" s="1"/>
  <c r="K45"/>
  <c r="I45" s="1"/>
  <c r="F45"/>
  <c r="K44"/>
  <c r="I44" s="1"/>
  <c r="E44" s="1"/>
  <c r="D44" s="1"/>
  <c r="F44"/>
  <c r="K43"/>
  <c r="I43" s="1"/>
  <c r="F43"/>
  <c r="K42"/>
  <c r="I42"/>
  <c r="F42"/>
  <c r="E42" s="1"/>
  <c r="D42" s="1"/>
  <c r="K41"/>
  <c r="I41" s="1"/>
  <c r="F41"/>
  <c r="E41" s="1"/>
  <c r="D41" s="1"/>
  <c r="K40"/>
  <c r="I40" s="1"/>
  <c r="E40" s="1"/>
  <c r="D40" s="1"/>
  <c r="F40"/>
  <c r="K39"/>
  <c r="I39" s="1"/>
  <c r="F39"/>
  <c r="E39" s="1"/>
  <c r="D39" s="1"/>
  <c r="K38"/>
  <c r="I38"/>
  <c r="F38"/>
  <c r="E38" s="1"/>
  <c r="D38" s="1"/>
  <c r="K37"/>
  <c r="I37" s="1"/>
  <c r="F37"/>
  <c r="K36"/>
  <c r="I36" s="1"/>
  <c r="E36" s="1"/>
  <c r="D36" s="1"/>
  <c r="F36"/>
  <c r="K35"/>
  <c r="I35" s="1"/>
  <c r="F35"/>
  <c r="K34"/>
  <c r="I34"/>
  <c r="F34"/>
  <c r="E34" s="1"/>
  <c r="D34" s="1"/>
  <c r="K33"/>
  <c r="I33" s="1"/>
  <c r="F33"/>
  <c r="K32"/>
  <c r="I32" s="1"/>
  <c r="E32" s="1"/>
  <c r="D32" s="1"/>
  <c r="F32"/>
  <c r="K31"/>
  <c r="I31" s="1"/>
  <c r="F31"/>
  <c r="K30"/>
  <c r="I30"/>
  <c r="F30"/>
  <c r="E30" s="1"/>
  <c r="D30" s="1"/>
  <c r="K29"/>
  <c r="I29" s="1"/>
  <c r="F29"/>
  <c r="K28"/>
  <c r="I28" s="1"/>
  <c r="E28" s="1"/>
  <c r="D28" s="1"/>
  <c r="F28"/>
  <c r="K27"/>
  <c r="I27" s="1"/>
  <c r="F27"/>
  <c r="K26"/>
  <c r="I26"/>
  <c r="F26"/>
  <c r="E26" s="1"/>
  <c r="D26" s="1"/>
  <c r="K25"/>
  <c r="I25" s="1"/>
  <c r="F25"/>
  <c r="E25" s="1"/>
  <c r="U24"/>
  <c r="T24"/>
  <c r="S24"/>
  <c r="R24"/>
  <c r="R22" s="1"/>
  <c r="Q24"/>
  <c r="P24"/>
  <c r="O24"/>
  <c r="N24"/>
  <c r="N22" s="1"/>
  <c r="M24"/>
  <c r="L24"/>
  <c r="J24"/>
  <c r="J22" s="1"/>
  <c r="H24"/>
  <c r="G24"/>
  <c r="F24"/>
  <c r="K23"/>
  <c r="I23"/>
  <c r="F23"/>
  <c r="E23" s="1"/>
  <c r="U22"/>
  <c r="T22"/>
  <c r="S22"/>
  <c r="Q22"/>
  <c r="P22"/>
  <c r="O22"/>
  <c r="M22"/>
  <c r="L22"/>
  <c r="H22"/>
  <c r="G22"/>
  <c r="K74" i="7"/>
  <c r="I74"/>
  <c r="F74"/>
  <c r="E74" s="1"/>
  <c r="D74" s="1"/>
  <c r="K73"/>
  <c r="I73" s="1"/>
  <c r="F73"/>
  <c r="K72"/>
  <c r="I72" s="1"/>
  <c r="E72" s="1"/>
  <c r="D72" s="1"/>
  <c r="F72"/>
  <c r="K71"/>
  <c r="I71" s="1"/>
  <c r="F71"/>
  <c r="U70"/>
  <c r="T70"/>
  <c r="S70"/>
  <c r="R70"/>
  <c r="Q70"/>
  <c r="P70"/>
  <c r="O70"/>
  <c r="N70"/>
  <c r="M70"/>
  <c r="L70"/>
  <c r="K70"/>
  <c r="J70"/>
  <c r="H70"/>
  <c r="G70"/>
  <c r="F70"/>
  <c r="K69"/>
  <c r="I69" s="1"/>
  <c r="E69" s="1"/>
  <c r="D69" s="1"/>
  <c r="F69"/>
  <c r="K68"/>
  <c r="I68" s="1"/>
  <c r="E68" s="1"/>
  <c r="D68" s="1"/>
  <c r="F68"/>
  <c r="K67"/>
  <c r="I67"/>
  <c r="F67"/>
  <c r="E67" s="1"/>
  <c r="D67" s="1"/>
  <c r="K66"/>
  <c r="I66" s="1"/>
  <c r="F66"/>
  <c r="K65"/>
  <c r="I65" s="1"/>
  <c r="E65" s="1"/>
  <c r="D65" s="1"/>
  <c r="F65"/>
  <c r="K64"/>
  <c r="I64" s="1"/>
  <c r="F64"/>
  <c r="K63"/>
  <c r="I63"/>
  <c r="F63"/>
  <c r="E63" s="1"/>
  <c r="U62"/>
  <c r="T62"/>
  <c r="S62"/>
  <c r="R62"/>
  <c r="Q62"/>
  <c r="P62"/>
  <c r="O62"/>
  <c r="N62"/>
  <c r="M62"/>
  <c r="L62"/>
  <c r="J62"/>
  <c r="H62"/>
  <c r="G62"/>
  <c r="K61"/>
  <c r="I61" s="1"/>
  <c r="E61" s="1"/>
  <c r="D61" s="1"/>
  <c r="F61"/>
  <c r="K60"/>
  <c r="I60"/>
  <c r="F60"/>
  <c r="E60" s="1"/>
  <c r="D60" s="1"/>
  <c r="K59"/>
  <c r="I59" s="1"/>
  <c r="F59"/>
  <c r="E59" s="1"/>
  <c r="D59" s="1"/>
  <c r="K58"/>
  <c r="I58" s="1"/>
  <c r="E58" s="1"/>
  <c r="D58" s="1"/>
  <c r="F58"/>
  <c r="K57"/>
  <c r="I57" s="1"/>
  <c r="E57" s="1"/>
  <c r="D57" s="1"/>
  <c r="F57"/>
  <c r="K56"/>
  <c r="I56"/>
  <c r="F56"/>
  <c r="E56" s="1"/>
  <c r="D56" s="1"/>
  <c r="K55"/>
  <c r="I55"/>
  <c r="F55"/>
  <c r="E55" s="1"/>
  <c r="D55" s="1"/>
  <c r="K54"/>
  <c r="I54" s="1"/>
  <c r="E54" s="1"/>
  <c r="D54" s="1"/>
  <c r="F54"/>
  <c r="K53"/>
  <c r="I53" s="1"/>
  <c r="F53"/>
  <c r="E53" s="1"/>
  <c r="D53" s="1"/>
  <c r="K52"/>
  <c r="I52"/>
  <c r="F52"/>
  <c r="E52" s="1"/>
  <c r="D52" s="1"/>
  <c r="K51"/>
  <c r="I51" s="1"/>
  <c r="F51"/>
  <c r="K50"/>
  <c r="I50" s="1"/>
  <c r="E50" s="1"/>
  <c r="D50" s="1"/>
  <c r="F50"/>
  <c r="K49"/>
  <c r="I49" s="1"/>
  <c r="E49" s="1"/>
  <c r="D49" s="1"/>
  <c r="F49"/>
  <c r="K48"/>
  <c r="I48"/>
  <c r="F48"/>
  <c r="E48" s="1"/>
  <c r="D48" s="1"/>
  <c r="K47"/>
  <c r="I47" s="1"/>
  <c r="F47"/>
  <c r="E47" s="1"/>
  <c r="D47" s="1"/>
  <c r="K46"/>
  <c r="I46" s="1"/>
  <c r="E46" s="1"/>
  <c r="D46" s="1"/>
  <c r="F46"/>
  <c r="K45"/>
  <c r="I45" s="1"/>
  <c r="E45" s="1"/>
  <c r="D45" s="1"/>
  <c r="F45"/>
  <c r="K44"/>
  <c r="I44"/>
  <c r="F44"/>
  <c r="E44" s="1"/>
  <c r="D44" s="1"/>
  <c r="K43"/>
  <c r="I43"/>
  <c r="F43"/>
  <c r="E43" s="1"/>
  <c r="D43" s="1"/>
  <c r="K42"/>
  <c r="I42" s="1"/>
  <c r="E42" s="1"/>
  <c r="D42" s="1"/>
  <c r="F42"/>
  <c r="K41"/>
  <c r="I41" s="1"/>
  <c r="E41" s="1"/>
  <c r="D41" s="1"/>
  <c r="F41"/>
  <c r="K40"/>
  <c r="I40"/>
  <c r="F40"/>
  <c r="E40" s="1"/>
  <c r="D40" s="1"/>
  <c r="K39"/>
  <c r="I39"/>
  <c r="F39"/>
  <c r="E39" s="1"/>
  <c r="D39" s="1"/>
  <c r="K38"/>
  <c r="I38" s="1"/>
  <c r="E38" s="1"/>
  <c r="D38" s="1"/>
  <c r="F38"/>
  <c r="K37"/>
  <c r="I37" s="1"/>
  <c r="F37"/>
  <c r="K36"/>
  <c r="I36"/>
  <c r="F36"/>
  <c r="E36" s="1"/>
  <c r="D36" s="1"/>
  <c r="K35"/>
  <c r="I35" s="1"/>
  <c r="F35"/>
  <c r="K34"/>
  <c r="I34" s="1"/>
  <c r="E34" s="1"/>
  <c r="D34" s="1"/>
  <c r="F34"/>
  <c r="K33"/>
  <c r="I33" s="1"/>
  <c r="F33"/>
  <c r="K32"/>
  <c r="I32"/>
  <c r="F32"/>
  <c r="E32" s="1"/>
  <c r="D32" s="1"/>
  <c r="K31"/>
  <c r="I31" s="1"/>
  <c r="F31"/>
  <c r="E31" s="1"/>
  <c r="D31" s="1"/>
  <c r="K30"/>
  <c r="I30" s="1"/>
  <c r="E30" s="1"/>
  <c r="D30" s="1"/>
  <c r="F30"/>
  <c r="K29"/>
  <c r="I29" s="1"/>
  <c r="E29" s="1"/>
  <c r="D29" s="1"/>
  <c r="F29"/>
  <c r="K28"/>
  <c r="I28"/>
  <c r="F28"/>
  <c r="E28" s="1"/>
  <c r="D28" s="1"/>
  <c r="K27"/>
  <c r="I27" s="1"/>
  <c r="F27"/>
  <c r="K26"/>
  <c r="I26" s="1"/>
  <c r="E26" s="1"/>
  <c r="D26" s="1"/>
  <c r="F26"/>
  <c r="K25"/>
  <c r="I25" s="1"/>
  <c r="I24" s="1"/>
  <c r="F25"/>
  <c r="F24" s="1"/>
  <c r="U24"/>
  <c r="T24"/>
  <c r="T22" s="1"/>
  <c r="S24"/>
  <c r="R24"/>
  <c r="Q24"/>
  <c r="P24"/>
  <c r="P22" s="1"/>
  <c r="O24"/>
  <c r="N24"/>
  <c r="M24"/>
  <c r="L24"/>
  <c r="L22" s="1"/>
  <c r="K24"/>
  <c r="J24"/>
  <c r="H24"/>
  <c r="H22" s="1"/>
  <c r="G24"/>
  <c r="K23"/>
  <c r="I23" s="1"/>
  <c r="F23"/>
  <c r="U22"/>
  <c r="S22"/>
  <c r="R22"/>
  <c r="Q22"/>
  <c r="O22"/>
  <c r="N22"/>
  <c r="M22"/>
  <c r="J22"/>
  <c r="G22"/>
  <c r="K77" i="6"/>
  <c r="I77" s="1"/>
  <c r="F77"/>
  <c r="E77" s="1"/>
  <c r="D77" s="1"/>
  <c r="K76"/>
  <c r="I76"/>
  <c r="F76"/>
  <c r="E76"/>
  <c r="D76" s="1"/>
  <c r="K75"/>
  <c r="I75"/>
  <c r="F75"/>
  <c r="E75" s="1"/>
  <c r="D75" s="1"/>
  <c r="K74"/>
  <c r="I74"/>
  <c r="E74" s="1"/>
  <c r="D74" s="1"/>
  <c r="F74"/>
  <c r="K73"/>
  <c r="I73" s="1"/>
  <c r="F73"/>
  <c r="K72"/>
  <c r="I72"/>
  <c r="F72"/>
  <c r="E72"/>
  <c r="D72" s="1"/>
  <c r="K71"/>
  <c r="K70" s="1"/>
  <c r="I71"/>
  <c r="F71"/>
  <c r="F70" s="1"/>
  <c r="U70"/>
  <c r="T70"/>
  <c r="S70"/>
  <c r="R70"/>
  <c r="Q70"/>
  <c r="P70"/>
  <c r="O70"/>
  <c r="N70"/>
  <c r="M70"/>
  <c r="L70"/>
  <c r="J70"/>
  <c r="H70"/>
  <c r="G70"/>
  <c r="K69"/>
  <c r="I69"/>
  <c r="F69"/>
  <c r="E69"/>
  <c r="D69" s="1"/>
  <c r="K68"/>
  <c r="I68"/>
  <c r="F68"/>
  <c r="E68" s="1"/>
  <c r="D68" s="1"/>
  <c r="K67"/>
  <c r="I67"/>
  <c r="E67" s="1"/>
  <c r="D67" s="1"/>
  <c r="F67"/>
  <c r="K66"/>
  <c r="I66" s="1"/>
  <c r="F66"/>
  <c r="K65"/>
  <c r="I65"/>
  <c r="F65"/>
  <c r="E65"/>
  <c r="D65" s="1"/>
  <c r="K64"/>
  <c r="I64"/>
  <c r="F64"/>
  <c r="F62" s="1"/>
  <c r="K63"/>
  <c r="K62" s="1"/>
  <c r="I63"/>
  <c r="E63" s="1"/>
  <c r="F63"/>
  <c r="U62"/>
  <c r="T62"/>
  <c r="S62"/>
  <c r="R62"/>
  <c r="Q62"/>
  <c r="P62"/>
  <c r="O62"/>
  <c r="N62"/>
  <c r="M62"/>
  <c r="L62"/>
  <c r="J62"/>
  <c r="H62"/>
  <c r="G62"/>
  <c r="K61"/>
  <c r="I61"/>
  <c r="F61"/>
  <c r="E61" s="1"/>
  <c r="D61" s="1"/>
  <c r="K60"/>
  <c r="I60"/>
  <c r="E60" s="1"/>
  <c r="D60" s="1"/>
  <c r="F60"/>
  <c r="K59"/>
  <c r="I59" s="1"/>
  <c r="E59" s="1"/>
  <c r="D59" s="1"/>
  <c r="F59"/>
  <c r="K58"/>
  <c r="I58"/>
  <c r="F58"/>
  <c r="E58"/>
  <c r="D58" s="1"/>
  <c r="K57"/>
  <c r="I57"/>
  <c r="F57"/>
  <c r="E57" s="1"/>
  <c r="D57" s="1"/>
  <c r="K56"/>
  <c r="I56"/>
  <c r="E56" s="1"/>
  <c r="D56" s="1"/>
  <c r="F56"/>
  <c r="K55"/>
  <c r="I55" s="1"/>
  <c r="E55" s="1"/>
  <c r="D55" s="1"/>
  <c r="F55"/>
  <c r="K54"/>
  <c r="I54"/>
  <c r="F54"/>
  <c r="E54"/>
  <c r="D54" s="1"/>
  <c r="K53"/>
  <c r="I53"/>
  <c r="F53"/>
  <c r="E53" s="1"/>
  <c r="D53" s="1"/>
  <c r="K52"/>
  <c r="I52"/>
  <c r="E52" s="1"/>
  <c r="D52" s="1"/>
  <c r="F52"/>
  <c r="K51"/>
  <c r="I51" s="1"/>
  <c r="E51" s="1"/>
  <c r="D51" s="1"/>
  <c r="F51"/>
  <c r="K50"/>
  <c r="I50"/>
  <c r="F50"/>
  <c r="E50"/>
  <c r="D50" s="1"/>
  <c r="K49"/>
  <c r="I49"/>
  <c r="F49"/>
  <c r="E49" s="1"/>
  <c r="D49" s="1"/>
  <c r="K48"/>
  <c r="I48"/>
  <c r="E48" s="1"/>
  <c r="D48" s="1"/>
  <c r="F48"/>
  <c r="K47"/>
  <c r="I47" s="1"/>
  <c r="E47" s="1"/>
  <c r="D47" s="1"/>
  <c r="F47"/>
  <c r="K46"/>
  <c r="I46"/>
  <c r="F46"/>
  <c r="E46"/>
  <c r="D46" s="1"/>
  <c r="K45"/>
  <c r="I45"/>
  <c r="F45"/>
  <c r="E45" s="1"/>
  <c r="D45" s="1"/>
  <c r="K44"/>
  <c r="I44"/>
  <c r="E44" s="1"/>
  <c r="D44" s="1"/>
  <c r="F44"/>
  <c r="K43"/>
  <c r="I43" s="1"/>
  <c r="E43" s="1"/>
  <c r="D43" s="1"/>
  <c r="F43"/>
  <c r="K42"/>
  <c r="I42"/>
  <c r="F42"/>
  <c r="E42"/>
  <c r="D42" s="1"/>
  <c r="K41"/>
  <c r="I41"/>
  <c r="F41"/>
  <c r="E41" s="1"/>
  <c r="D41" s="1"/>
  <c r="K40"/>
  <c r="I40"/>
  <c r="E40" s="1"/>
  <c r="D40" s="1"/>
  <c r="F40"/>
  <c r="K39"/>
  <c r="I39" s="1"/>
  <c r="E39" s="1"/>
  <c r="D39" s="1"/>
  <c r="F39"/>
  <c r="K38"/>
  <c r="I38"/>
  <c r="F38"/>
  <c r="E38"/>
  <c r="D38" s="1"/>
  <c r="K37"/>
  <c r="I37"/>
  <c r="F37"/>
  <c r="E37" s="1"/>
  <c r="D37" s="1"/>
  <c r="K36"/>
  <c r="I36"/>
  <c r="E36" s="1"/>
  <c r="D36" s="1"/>
  <c r="F36"/>
  <c r="K35"/>
  <c r="I35" s="1"/>
  <c r="E35" s="1"/>
  <c r="D35" s="1"/>
  <c r="F35"/>
  <c r="K34"/>
  <c r="I34"/>
  <c r="F34"/>
  <c r="E34"/>
  <c r="D34" s="1"/>
  <c r="K33"/>
  <c r="I33"/>
  <c r="F33"/>
  <c r="E33" s="1"/>
  <c r="D33" s="1"/>
  <c r="K32"/>
  <c r="I32"/>
  <c r="E32" s="1"/>
  <c r="D32" s="1"/>
  <c r="F32"/>
  <c r="K31"/>
  <c r="I31" s="1"/>
  <c r="E31" s="1"/>
  <c r="D31" s="1"/>
  <c r="F31"/>
  <c r="K30"/>
  <c r="I30"/>
  <c r="F30"/>
  <c r="E30"/>
  <c r="D30" s="1"/>
  <c r="K29"/>
  <c r="I29"/>
  <c r="F29"/>
  <c r="E29" s="1"/>
  <c r="D29" s="1"/>
  <c r="K28"/>
  <c r="I28"/>
  <c r="E28" s="1"/>
  <c r="D28" s="1"/>
  <c r="F28"/>
  <c r="K27"/>
  <c r="I27" s="1"/>
  <c r="F27"/>
  <c r="K26"/>
  <c r="I26"/>
  <c r="F26"/>
  <c r="E26"/>
  <c r="D26" s="1"/>
  <c r="K25"/>
  <c r="K24" s="1"/>
  <c r="K22" s="1"/>
  <c r="I25"/>
  <c r="F25"/>
  <c r="F24" s="1"/>
  <c r="U24"/>
  <c r="U22" s="1"/>
  <c r="T24"/>
  <c r="T22" s="1"/>
  <c r="S24"/>
  <c r="R24"/>
  <c r="R22" s="1"/>
  <c r="Q24"/>
  <c r="Q22" s="1"/>
  <c r="P24"/>
  <c r="P22" s="1"/>
  <c r="O24"/>
  <c r="N24"/>
  <c r="N22" s="1"/>
  <c r="M24"/>
  <c r="M22" s="1"/>
  <c r="L24"/>
  <c r="L22" s="1"/>
  <c r="J24"/>
  <c r="J22" s="1"/>
  <c r="H24"/>
  <c r="H22" s="1"/>
  <c r="G24"/>
  <c r="K23"/>
  <c r="I23"/>
  <c r="F23"/>
  <c r="F22" s="1"/>
  <c r="E23"/>
  <c r="S22"/>
  <c r="O22"/>
  <c r="G22"/>
  <c r="K76" i="5"/>
  <c r="I76"/>
  <c r="F76"/>
  <c r="E76" s="1"/>
  <c r="D76" s="1"/>
  <c r="K75"/>
  <c r="I75" s="1"/>
  <c r="F75"/>
  <c r="K74"/>
  <c r="I74" s="1"/>
  <c r="E74" s="1"/>
  <c r="D74" s="1"/>
  <c r="F74"/>
  <c r="K73"/>
  <c r="I73" s="1"/>
  <c r="F73"/>
  <c r="K72"/>
  <c r="I72"/>
  <c r="F72"/>
  <c r="E72" s="1"/>
  <c r="D72" s="1"/>
  <c r="K71"/>
  <c r="I71" s="1"/>
  <c r="F71"/>
  <c r="E71" s="1"/>
  <c r="U70"/>
  <c r="T70"/>
  <c r="S70"/>
  <c r="R70"/>
  <c r="Q70"/>
  <c r="P70"/>
  <c r="O70"/>
  <c r="N70"/>
  <c r="M70"/>
  <c r="L70"/>
  <c r="J70"/>
  <c r="H70"/>
  <c r="G70"/>
  <c r="F70"/>
  <c r="K69"/>
  <c r="I69"/>
  <c r="F69"/>
  <c r="E69" s="1"/>
  <c r="D69" s="1"/>
  <c r="K68"/>
  <c r="I68" s="1"/>
  <c r="F68"/>
  <c r="K67"/>
  <c r="I67" s="1"/>
  <c r="E67" s="1"/>
  <c r="D67" s="1"/>
  <c r="F67"/>
  <c r="K66"/>
  <c r="I66" s="1"/>
  <c r="F66"/>
  <c r="K65"/>
  <c r="I65"/>
  <c r="F65"/>
  <c r="E65" s="1"/>
  <c r="D65" s="1"/>
  <c r="K64"/>
  <c r="I64" s="1"/>
  <c r="F64"/>
  <c r="E64" s="1"/>
  <c r="D64" s="1"/>
  <c r="K63"/>
  <c r="I63" s="1"/>
  <c r="F63"/>
  <c r="U62"/>
  <c r="T62"/>
  <c r="S62"/>
  <c r="R62"/>
  <c r="Q62"/>
  <c r="P62"/>
  <c r="O62"/>
  <c r="N62"/>
  <c r="M62"/>
  <c r="L62"/>
  <c r="K62"/>
  <c r="J62"/>
  <c r="H62"/>
  <c r="G62"/>
  <c r="F62"/>
  <c r="K61"/>
  <c r="I61" s="1"/>
  <c r="F61"/>
  <c r="K60"/>
  <c r="I60" s="1"/>
  <c r="E60" s="1"/>
  <c r="D60" s="1"/>
  <c r="F60"/>
  <c r="K59"/>
  <c r="I59" s="1"/>
  <c r="F59"/>
  <c r="K58"/>
  <c r="I58"/>
  <c r="F58"/>
  <c r="E58" s="1"/>
  <c r="D58" s="1"/>
  <c r="K57"/>
  <c r="I57" s="1"/>
  <c r="F57"/>
  <c r="E57" s="1"/>
  <c r="D57" s="1"/>
  <c r="K56"/>
  <c r="I56" s="1"/>
  <c r="E56" s="1"/>
  <c r="D56" s="1"/>
  <c r="F56"/>
  <c r="K55"/>
  <c r="I55" s="1"/>
  <c r="F55"/>
  <c r="E55" s="1"/>
  <c r="D55" s="1"/>
  <c r="K54"/>
  <c r="I54"/>
  <c r="F54"/>
  <c r="E54" s="1"/>
  <c r="D54" s="1"/>
  <c r="K53"/>
  <c r="I53" s="1"/>
  <c r="F53"/>
  <c r="K52"/>
  <c r="I52" s="1"/>
  <c r="E52" s="1"/>
  <c r="D52" s="1"/>
  <c r="F52"/>
  <c r="K51"/>
  <c r="I51" s="1"/>
  <c r="F51"/>
  <c r="K50"/>
  <c r="I50"/>
  <c r="F50"/>
  <c r="E50" s="1"/>
  <c r="D50" s="1"/>
  <c r="K49"/>
  <c r="I49" s="1"/>
  <c r="F49"/>
  <c r="K48"/>
  <c r="I48" s="1"/>
  <c r="E48" s="1"/>
  <c r="D48" s="1"/>
  <c r="F48"/>
  <c r="K47"/>
  <c r="I47" s="1"/>
  <c r="F47"/>
  <c r="K46"/>
  <c r="I46"/>
  <c r="F46"/>
  <c r="E46" s="1"/>
  <c r="D46" s="1"/>
  <c r="K45"/>
  <c r="I45" s="1"/>
  <c r="F45"/>
  <c r="K44"/>
  <c r="I44" s="1"/>
  <c r="E44" s="1"/>
  <c r="D44" s="1"/>
  <c r="F44"/>
  <c r="K43"/>
  <c r="I43" s="1"/>
  <c r="F43"/>
  <c r="K42"/>
  <c r="I42"/>
  <c r="F42"/>
  <c r="E42" s="1"/>
  <c r="D42" s="1"/>
  <c r="K41"/>
  <c r="I41" s="1"/>
  <c r="F41"/>
  <c r="E41" s="1"/>
  <c r="D41" s="1"/>
  <c r="K40"/>
  <c r="I40" s="1"/>
  <c r="E40" s="1"/>
  <c r="D40" s="1"/>
  <c r="F40"/>
  <c r="K39"/>
  <c r="I39" s="1"/>
  <c r="F39"/>
  <c r="E39" s="1"/>
  <c r="D39" s="1"/>
  <c r="K38"/>
  <c r="I38"/>
  <c r="F38"/>
  <c r="E38" s="1"/>
  <c r="D38" s="1"/>
  <c r="K37"/>
  <c r="I37" s="1"/>
  <c r="F37"/>
  <c r="K36"/>
  <c r="I36" s="1"/>
  <c r="E36" s="1"/>
  <c r="D36" s="1"/>
  <c r="F36"/>
  <c r="K35"/>
  <c r="I35" s="1"/>
  <c r="F35"/>
  <c r="K34"/>
  <c r="I34"/>
  <c r="F34"/>
  <c r="E34" s="1"/>
  <c r="D34" s="1"/>
  <c r="K33"/>
  <c r="I33" s="1"/>
  <c r="F33"/>
  <c r="K32"/>
  <c r="I32" s="1"/>
  <c r="E32" s="1"/>
  <c r="D32" s="1"/>
  <c r="F32"/>
  <c r="K31"/>
  <c r="I31" s="1"/>
  <c r="F31"/>
  <c r="K30"/>
  <c r="I30"/>
  <c r="F30"/>
  <c r="E30" s="1"/>
  <c r="D30" s="1"/>
  <c r="K29"/>
  <c r="I29" s="1"/>
  <c r="F29"/>
  <c r="K28"/>
  <c r="I28" s="1"/>
  <c r="E28" s="1"/>
  <c r="D28" s="1"/>
  <c r="F28"/>
  <c r="K27"/>
  <c r="I27" s="1"/>
  <c r="F27"/>
  <c r="K26"/>
  <c r="I26"/>
  <c r="F26"/>
  <c r="E26" s="1"/>
  <c r="D26" s="1"/>
  <c r="K25"/>
  <c r="I25" s="1"/>
  <c r="F25"/>
  <c r="E25" s="1"/>
  <c r="U24"/>
  <c r="T24"/>
  <c r="S24"/>
  <c r="R24"/>
  <c r="R22" s="1"/>
  <c r="Q24"/>
  <c r="P24"/>
  <c r="O24"/>
  <c r="N24"/>
  <c r="N22" s="1"/>
  <c r="M24"/>
  <c r="L24"/>
  <c r="J24"/>
  <c r="J22" s="1"/>
  <c r="H24"/>
  <c r="G24"/>
  <c r="F24"/>
  <c r="K23"/>
  <c r="I23"/>
  <c r="F23"/>
  <c r="F22" s="1"/>
  <c r="U22"/>
  <c r="T22"/>
  <c r="S22"/>
  <c r="Q22"/>
  <c r="P22"/>
  <c r="O22"/>
  <c r="M22"/>
  <c r="L22"/>
  <c r="H22"/>
  <c r="G22"/>
  <c r="K74" i="4"/>
  <c r="I74" s="1"/>
  <c r="F74"/>
  <c r="K73"/>
  <c r="I73" s="1"/>
  <c r="F73"/>
  <c r="K72"/>
  <c r="I72" s="1"/>
  <c r="F72"/>
  <c r="K71"/>
  <c r="I71"/>
  <c r="F71"/>
  <c r="U70"/>
  <c r="T70"/>
  <c r="S70"/>
  <c r="R70"/>
  <c r="Q70"/>
  <c r="P70"/>
  <c r="O70"/>
  <c r="N70"/>
  <c r="M70"/>
  <c r="L70"/>
  <c r="J70"/>
  <c r="H70"/>
  <c r="G70"/>
  <c r="K69"/>
  <c r="I69" s="1"/>
  <c r="F69"/>
  <c r="K68"/>
  <c r="I68" s="1"/>
  <c r="F68"/>
  <c r="K67"/>
  <c r="I67" s="1"/>
  <c r="F67"/>
  <c r="K66"/>
  <c r="I66" s="1"/>
  <c r="F66"/>
  <c r="K65"/>
  <c r="I65" s="1"/>
  <c r="F65"/>
  <c r="K64"/>
  <c r="I64" s="1"/>
  <c r="F64"/>
  <c r="K63"/>
  <c r="F63"/>
  <c r="U62"/>
  <c r="T62"/>
  <c r="S62"/>
  <c r="R62"/>
  <c r="Q62"/>
  <c r="P62"/>
  <c r="O62"/>
  <c r="N62"/>
  <c r="M62"/>
  <c r="L62"/>
  <c r="J62"/>
  <c r="H62"/>
  <c r="G62"/>
  <c r="K61"/>
  <c r="I61" s="1"/>
  <c r="F61"/>
  <c r="K60"/>
  <c r="I60" s="1"/>
  <c r="F60"/>
  <c r="K59"/>
  <c r="I59" s="1"/>
  <c r="F59"/>
  <c r="K58"/>
  <c r="I58" s="1"/>
  <c r="F58"/>
  <c r="K57"/>
  <c r="I57" s="1"/>
  <c r="F57"/>
  <c r="K56"/>
  <c r="I56" s="1"/>
  <c r="F56"/>
  <c r="K55"/>
  <c r="I55" s="1"/>
  <c r="F55"/>
  <c r="K54"/>
  <c r="I54" s="1"/>
  <c r="F54"/>
  <c r="K53"/>
  <c r="I53" s="1"/>
  <c r="F53"/>
  <c r="K52"/>
  <c r="I52" s="1"/>
  <c r="F52"/>
  <c r="K51"/>
  <c r="I51" s="1"/>
  <c r="F51"/>
  <c r="K50"/>
  <c r="I50" s="1"/>
  <c r="F50"/>
  <c r="K49"/>
  <c r="I49" s="1"/>
  <c r="F49"/>
  <c r="K48"/>
  <c r="I48" s="1"/>
  <c r="F48"/>
  <c r="K47"/>
  <c r="I47" s="1"/>
  <c r="F47"/>
  <c r="K46"/>
  <c r="I46" s="1"/>
  <c r="F46"/>
  <c r="K45"/>
  <c r="I45" s="1"/>
  <c r="F45"/>
  <c r="K44"/>
  <c r="I44" s="1"/>
  <c r="F44"/>
  <c r="K43"/>
  <c r="I43" s="1"/>
  <c r="F43"/>
  <c r="K42"/>
  <c r="I42" s="1"/>
  <c r="F42"/>
  <c r="K41"/>
  <c r="I41" s="1"/>
  <c r="F41"/>
  <c r="K40"/>
  <c r="I40" s="1"/>
  <c r="F40"/>
  <c r="K39"/>
  <c r="I39" s="1"/>
  <c r="F39"/>
  <c r="K38"/>
  <c r="I38" s="1"/>
  <c r="F38"/>
  <c r="K37"/>
  <c r="I37" s="1"/>
  <c r="F37"/>
  <c r="K36"/>
  <c r="I36" s="1"/>
  <c r="F36"/>
  <c r="K35"/>
  <c r="I35" s="1"/>
  <c r="F35"/>
  <c r="K34"/>
  <c r="I34" s="1"/>
  <c r="F34"/>
  <c r="K33"/>
  <c r="I33" s="1"/>
  <c r="F33"/>
  <c r="K32"/>
  <c r="I32" s="1"/>
  <c r="F32"/>
  <c r="K31"/>
  <c r="I31" s="1"/>
  <c r="F31"/>
  <c r="K30"/>
  <c r="I30" s="1"/>
  <c r="F30"/>
  <c r="K29"/>
  <c r="I29" s="1"/>
  <c r="F29"/>
  <c r="K28"/>
  <c r="I28" s="1"/>
  <c r="F28"/>
  <c r="K27"/>
  <c r="I27" s="1"/>
  <c r="F27"/>
  <c r="K26"/>
  <c r="I26" s="1"/>
  <c r="F26"/>
  <c r="K25"/>
  <c r="I25" s="1"/>
  <c r="F25"/>
  <c r="U24"/>
  <c r="T24"/>
  <c r="S24"/>
  <c r="S22" s="1"/>
  <c r="R24"/>
  <c r="Q24"/>
  <c r="P24"/>
  <c r="P22" s="1"/>
  <c r="O24"/>
  <c r="O22" s="1"/>
  <c r="N24"/>
  <c r="M24"/>
  <c r="L24"/>
  <c r="J24"/>
  <c r="H24"/>
  <c r="G24"/>
  <c r="K23"/>
  <c r="I23" s="1"/>
  <c r="F23"/>
  <c r="T22"/>
  <c r="L22"/>
  <c r="E35" l="1"/>
  <c r="D35" s="1"/>
  <c r="S35" i="28" s="1"/>
  <c r="E39" i="4"/>
  <c r="D39" s="1"/>
  <c r="S39" i="28" s="1"/>
  <c r="H22" i="4"/>
  <c r="F62"/>
  <c r="K70"/>
  <c r="E29"/>
  <c r="D29" s="1"/>
  <c r="S29" i="28" s="1"/>
  <c r="E51" i="4"/>
  <c r="D51" s="1"/>
  <c r="S51" i="28" s="1"/>
  <c r="E55" i="4"/>
  <c r="D55" s="1"/>
  <c r="S55" i="28" s="1"/>
  <c r="E61" i="4"/>
  <c r="D61" s="1"/>
  <c r="S61" i="28" s="1"/>
  <c r="G22" i="4"/>
  <c r="E68"/>
  <c r="D68" s="1"/>
  <c r="S68" i="28" s="1"/>
  <c r="E45" i="4"/>
  <c r="D45" s="1"/>
  <c r="S45" i="28" s="1"/>
  <c r="I24" i="4"/>
  <c r="E30"/>
  <c r="D30" s="1"/>
  <c r="S30" i="28" s="1"/>
  <c r="E46" i="4"/>
  <c r="D46" s="1"/>
  <c r="S46" i="28" s="1"/>
  <c r="E57" i="4"/>
  <c r="D57" s="1"/>
  <c r="S57" i="28" s="1"/>
  <c r="E64" i="4"/>
  <c r="D64" s="1"/>
  <c r="S64" i="28" s="1"/>
  <c r="M22" i="4"/>
  <c r="Q22"/>
  <c r="U22"/>
  <c r="E31"/>
  <c r="D31" s="1"/>
  <c r="S31" i="28" s="1"/>
  <c r="E37" i="4"/>
  <c r="D37" s="1"/>
  <c r="S37" i="28" s="1"/>
  <c r="E47" i="4"/>
  <c r="D47" s="1"/>
  <c r="S47" i="28" s="1"/>
  <c r="E53" i="4"/>
  <c r="D53" s="1"/>
  <c r="S53" i="28" s="1"/>
  <c r="J22" i="4"/>
  <c r="K62"/>
  <c r="E74"/>
  <c r="D74" s="1"/>
  <c r="E27"/>
  <c r="D27" s="1"/>
  <c r="S27" i="28" s="1"/>
  <c r="E33" i="4"/>
  <c r="D33" s="1"/>
  <c r="S33" i="28" s="1"/>
  <c r="E43" i="4"/>
  <c r="D43" s="1"/>
  <c r="S43" i="28" s="1"/>
  <c r="E49" i="4"/>
  <c r="D49" s="1"/>
  <c r="S49" i="28" s="1"/>
  <c r="E59" i="4"/>
  <c r="D59" s="1"/>
  <c r="S59" i="28" s="1"/>
  <c r="N22" i="4"/>
  <c r="R22"/>
  <c r="E66"/>
  <c r="D66" s="1"/>
  <c r="S66" i="28" s="1"/>
  <c r="E73" i="4"/>
  <c r="D73" s="1"/>
  <c r="F24"/>
  <c r="E32"/>
  <c r="D32" s="1"/>
  <c r="S32" i="28" s="1"/>
  <c r="E41" i="4"/>
  <c r="D41" s="1"/>
  <c r="S41" i="28" s="1"/>
  <c r="E48" i="4"/>
  <c r="D48" s="1"/>
  <c r="S48" i="28" s="1"/>
  <c r="E69" i="4"/>
  <c r="D69" s="1"/>
  <c r="S69" i="28" s="1"/>
  <c r="F70" i="4"/>
  <c r="I70"/>
  <c r="E57" i="26"/>
  <c r="D57" s="1"/>
  <c r="E47"/>
  <c r="D47" s="1"/>
  <c r="E41"/>
  <c r="D41" s="1"/>
  <c r="E31"/>
  <c r="D31" s="1"/>
  <c r="E25"/>
  <c r="D23"/>
  <c r="K22"/>
  <c r="I71"/>
  <c r="I70" s="1"/>
  <c r="I64"/>
  <c r="E64" s="1"/>
  <c r="D63"/>
  <c r="I25"/>
  <c r="I24" s="1"/>
  <c r="F24"/>
  <c r="F22" s="1"/>
  <c r="D25" i="25"/>
  <c r="E28"/>
  <c r="D28" s="1"/>
  <c r="E32"/>
  <c r="D32" s="1"/>
  <c r="E36"/>
  <c r="D36" s="1"/>
  <c r="E46"/>
  <c r="D46" s="1"/>
  <c r="E52"/>
  <c r="D52" s="1"/>
  <c r="E72"/>
  <c r="D23"/>
  <c r="I24"/>
  <c r="I22" s="1"/>
  <c r="E30"/>
  <c r="D30" s="1"/>
  <c r="E34"/>
  <c r="D34" s="1"/>
  <c r="E44"/>
  <c r="D44" s="1"/>
  <c r="E54"/>
  <c r="D54" s="1"/>
  <c r="E60"/>
  <c r="D60" s="1"/>
  <c r="K22"/>
  <c r="E26"/>
  <c r="D26" s="1"/>
  <c r="I63"/>
  <c r="I62" s="1"/>
  <c r="E32" i="24"/>
  <c r="D32" s="1"/>
  <c r="E38"/>
  <c r="D38" s="1"/>
  <c r="E48"/>
  <c r="D48" s="1"/>
  <c r="E54"/>
  <c r="D54" s="1"/>
  <c r="E69"/>
  <c r="D69" s="1"/>
  <c r="E30"/>
  <c r="D30" s="1"/>
  <c r="E40"/>
  <c r="D40" s="1"/>
  <c r="E46"/>
  <c r="D46" s="1"/>
  <c r="E56"/>
  <c r="D56" s="1"/>
  <c r="D25"/>
  <c r="D71"/>
  <c r="K22"/>
  <c r="E23"/>
  <c r="E26"/>
  <c r="D26" s="1"/>
  <c r="I28"/>
  <c r="I24" s="1"/>
  <c r="I22" s="1"/>
  <c r="I63"/>
  <c r="I62" s="1"/>
  <c r="E72"/>
  <c r="D72" s="1"/>
  <c r="K22" i="23"/>
  <c r="E71"/>
  <c r="D63"/>
  <c r="D62" s="1"/>
  <c r="E25"/>
  <c r="I64"/>
  <c r="E64" s="1"/>
  <c r="D64" s="1"/>
  <c r="F62"/>
  <c r="F22" s="1"/>
  <c r="I72"/>
  <c r="E72" s="1"/>
  <c r="D72" s="1"/>
  <c r="I26"/>
  <c r="E26" s="1"/>
  <c r="D26" s="1"/>
  <c r="I23"/>
  <c r="E24" i="22"/>
  <c r="D25"/>
  <c r="D24" s="1"/>
  <c r="E53"/>
  <c r="D53" s="1"/>
  <c r="E66"/>
  <c r="D66" s="1"/>
  <c r="E68"/>
  <c r="D68" s="1"/>
  <c r="I70"/>
  <c r="E73"/>
  <c r="D73" s="1"/>
  <c r="E75"/>
  <c r="D75" s="1"/>
  <c r="D23"/>
  <c r="E27"/>
  <c r="D27" s="1"/>
  <c r="I24"/>
  <c r="I22" s="1"/>
  <c r="E70"/>
  <c r="D71"/>
  <c r="I62"/>
  <c r="E63"/>
  <c r="K22"/>
  <c r="F22"/>
  <c r="K70"/>
  <c r="I24" i="21"/>
  <c r="I22" s="1"/>
  <c r="E27"/>
  <c r="D27" s="1"/>
  <c r="E37"/>
  <c r="D37" s="1"/>
  <c r="E43"/>
  <c r="D43" s="1"/>
  <c r="E53"/>
  <c r="D53" s="1"/>
  <c r="E59"/>
  <c r="D59" s="1"/>
  <c r="E71"/>
  <c r="D23"/>
  <c r="D25"/>
  <c r="E29"/>
  <c r="D29" s="1"/>
  <c r="E35"/>
  <c r="D35" s="1"/>
  <c r="E45"/>
  <c r="D45" s="1"/>
  <c r="E51"/>
  <c r="D51" s="1"/>
  <c r="E61"/>
  <c r="D61" s="1"/>
  <c r="E33"/>
  <c r="D33" s="1"/>
  <c r="E39"/>
  <c r="D39" s="1"/>
  <c r="E49"/>
  <c r="D49" s="1"/>
  <c r="E55"/>
  <c r="D55" s="1"/>
  <c r="K24"/>
  <c r="K22" s="1"/>
  <c r="E64"/>
  <c r="D64" s="1"/>
  <c r="K70"/>
  <c r="D63"/>
  <c r="E23" i="20"/>
  <c r="E71"/>
  <c r="I70"/>
  <c r="I24"/>
  <c r="I22" s="1"/>
  <c r="E39"/>
  <c r="D39" s="1"/>
  <c r="E55"/>
  <c r="D55" s="1"/>
  <c r="E64"/>
  <c r="D64" s="1"/>
  <c r="E66"/>
  <c r="D66" s="1"/>
  <c r="E77"/>
  <c r="D77" s="1"/>
  <c r="F22"/>
  <c r="E45"/>
  <c r="D45" s="1"/>
  <c r="E47"/>
  <c r="D47" s="1"/>
  <c r="E61"/>
  <c r="D61" s="1"/>
  <c r="E62"/>
  <c r="D63"/>
  <c r="E43"/>
  <c r="D43" s="1"/>
  <c r="E59"/>
  <c r="D59" s="1"/>
  <c r="I62"/>
  <c r="E68"/>
  <c r="D68" s="1"/>
  <c r="F62"/>
  <c r="E25"/>
  <c r="K62"/>
  <c r="K22" s="1"/>
  <c r="I24" i="19"/>
  <c r="E25"/>
  <c r="E32"/>
  <c r="D32" s="1"/>
  <c r="E34"/>
  <c r="D34" s="1"/>
  <c r="E44"/>
  <c r="D44" s="1"/>
  <c r="E46"/>
  <c r="D46" s="1"/>
  <c r="E56"/>
  <c r="D56" s="1"/>
  <c r="E58"/>
  <c r="D58" s="1"/>
  <c r="I62"/>
  <c r="E67"/>
  <c r="D67" s="1"/>
  <c r="E69"/>
  <c r="D69" s="1"/>
  <c r="E74"/>
  <c r="D74" s="1"/>
  <c r="E76"/>
  <c r="D76" s="1"/>
  <c r="I70"/>
  <c r="E71"/>
  <c r="D23"/>
  <c r="E36"/>
  <c r="D36" s="1"/>
  <c r="E60"/>
  <c r="D60" s="1"/>
  <c r="E63"/>
  <c r="D25" i="18"/>
  <c r="E26"/>
  <c r="D26" s="1"/>
  <c r="I24"/>
  <c r="D63"/>
  <c r="D62" s="1"/>
  <c r="E70"/>
  <c r="D71"/>
  <c r="D70" s="1"/>
  <c r="E72"/>
  <c r="D72" s="1"/>
  <c r="I70"/>
  <c r="E38"/>
  <c r="D38" s="1"/>
  <c r="E40"/>
  <c r="D40" s="1"/>
  <c r="E54"/>
  <c r="D54" s="1"/>
  <c r="E56"/>
  <c r="D56" s="1"/>
  <c r="E65"/>
  <c r="D65" s="1"/>
  <c r="I62"/>
  <c r="E23"/>
  <c r="I22"/>
  <c r="E42"/>
  <c r="D42" s="1"/>
  <c r="E44"/>
  <c r="D44" s="1"/>
  <c r="E58"/>
  <c r="D58" s="1"/>
  <c r="E60"/>
  <c r="D60" s="1"/>
  <c r="F24"/>
  <c r="F22" s="1"/>
  <c r="F70"/>
  <c r="K24"/>
  <c r="K22" s="1"/>
  <c r="I24" i="17"/>
  <c r="I22" s="1"/>
  <c r="E28"/>
  <c r="D28" s="1"/>
  <c r="E38"/>
  <c r="D38" s="1"/>
  <c r="E44"/>
  <c r="D44" s="1"/>
  <c r="E54"/>
  <c r="D54" s="1"/>
  <c r="E60"/>
  <c r="D60" s="1"/>
  <c r="E69"/>
  <c r="D69" s="1"/>
  <c r="D23"/>
  <c r="E30"/>
  <c r="D30" s="1"/>
  <c r="E36"/>
  <c r="D36" s="1"/>
  <c r="E46"/>
  <c r="D46" s="1"/>
  <c r="E52"/>
  <c r="D52" s="1"/>
  <c r="E67"/>
  <c r="D67" s="1"/>
  <c r="E34"/>
  <c r="D34" s="1"/>
  <c r="E40"/>
  <c r="D40" s="1"/>
  <c r="E50"/>
  <c r="D50" s="1"/>
  <c r="E56"/>
  <c r="D56" s="1"/>
  <c r="E65"/>
  <c r="D65" s="1"/>
  <c r="K22"/>
  <c r="E26"/>
  <c r="I63"/>
  <c r="I62" s="1"/>
  <c r="E72"/>
  <c r="D72" s="1"/>
  <c r="E63"/>
  <c r="D71"/>
  <c r="E23" i="16"/>
  <c r="E65"/>
  <c r="D65" s="1"/>
  <c r="E72"/>
  <c r="D72" s="1"/>
  <c r="I70"/>
  <c r="E71"/>
  <c r="I24"/>
  <c r="E25"/>
  <c r="E60"/>
  <c r="D60" s="1"/>
  <c r="I22"/>
  <c r="E38"/>
  <c r="D38" s="1"/>
  <c r="E58"/>
  <c r="D58" s="1"/>
  <c r="E67"/>
  <c r="D67" s="1"/>
  <c r="E69"/>
  <c r="D69" s="1"/>
  <c r="K22"/>
  <c r="E63"/>
  <c r="E25" i="15"/>
  <c r="E41"/>
  <c r="D41" s="1"/>
  <c r="E55"/>
  <c r="D55" s="1"/>
  <c r="E57"/>
  <c r="D57" s="1"/>
  <c r="E64"/>
  <c r="D64" s="1"/>
  <c r="E71"/>
  <c r="D23"/>
  <c r="I62"/>
  <c r="E63"/>
  <c r="I22"/>
  <c r="E27"/>
  <c r="D27" s="1"/>
  <c r="E29"/>
  <c r="D29" s="1"/>
  <c r="E43"/>
  <c r="D43" s="1"/>
  <c r="E45"/>
  <c r="D45" s="1"/>
  <c r="E59"/>
  <c r="D59" s="1"/>
  <c r="E61"/>
  <c r="D61" s="1"/>
  <c r="E66"/>
  <c r="D66" s="1"/>
  <c r="E68"/>
  <c r="D68" s="1"/>
  <c r="F22"/>
  <c r="K24"/>
  <c r="K70"/>
  <c r="E29" i="14"/>
  <c r="D29" s="1"/>
  <c r="E35"/>
  <c r="D35" s="1"/>
  <c r="E45"/>
  <c r="D45" s="1"/>
  <c r="E51"/>
  <c r="D51" s="1"/>
  <c r="E61"/>
  <c r="D61" s="1"/>
  <c r="I62"/>
  <c r="E66"/>
  <c r="D66" s="1"/>
  <c r="E75"/>
  <c r="D75" s="1"/>
  <c r="D23"/>
  <c r="F22"/>
  <c r="E33"/>
  <c r="D33" s="1"/>
  <c r="E39"/>
  <c r="D39" s="1"/>
  <c r="E49"/>
  <c r="D49" s="1"/>
  <c r="E55"/>
  <c r="D55" s="1"/>
  <c r="E62"/>
  <c r="E64"/>
  <c r="D64" s="1"/>
  <c r="K62"/>
  <c r="K22" s="1"/>
  <c r="I25"/>
  <c r="I24" s="1"/>
  <c r="I22" s="1"/>
  <c r="D63"/>
  <c r="D62" s="1"/>
  <c r="I71"/>
  <c r="I70" s="1"/>
  <c r="D23" i="13"/>
  <c r="I62"/>
  <c r="E63"/>
  <c r="E61"/>
  <c r="D61" s="1"/>
  <c r="E59"/>
  <c r="D59" s="1"/>
  <c r="E45"/>
  <c r="D45" s="1"/>
  <c r="E43"/>
  <c r="D43" s="1"/>
  <c r="K22"/>
  <c r="E71"/>
  <c r="E64"/>
  <c r="D64" s="1"/>
  <c r="E49"/>
  <c r="D49" s="1"/>
  <c r="E47"/>
  <c r="D47" s="1"/>
  <c r="E33"/>
  <c r="D33" s="1"/>
  <c r="E31"/>
  <c r="D31" s="1"/>
  <c r="I71"/>
  <c r="I70" s="1"/>
  <c r="I64"/>
  <c r="F62"/>
  <c r="I25"/>
  <c r="I24" s="1"/>
  <c r="I22" s="1"/>
  <c r="F24"/>
  <c r="F22" s="1"/>
  <c r="I24" i="12"/>
  <c r="E27"/>
  <c r="D27" s="1"/>
  <c r="E29"/>
  <c r="D29" s="1"/>
  <c r="E43"/>
  <c r="D43" s="1"/>
  <c r="E45"/>
  <c r="D45" s="1"/>
  <c r="E57"/>
  <c r="D57" s="1"/>
  <c r="E64"/>
  <c r="D64" s="1"/>
  <c r="E71"/>
  <c r="D25"/>
  <c r="I62"/>
  <c r="E63"/>
  <c r="D23"/>
  <c r="E35"/>
  <c r="D35" s="1"/>
  <c r="E37"/>
  <c r="D37" s="1"/>
  <c r="E31"/>
  <c r="D31" s="1"/>
  <c r="E33"/>
  <c r="D33" s="1"/>
  <c r="E59"/>
  <c r="D59" s="1"/>
  <c r="E61"/>
  <c r="D61" s="1"/>
  <c r="E66"/>
  <c r="D66" s="1"/>
  <c r="E68"/>
  <c r="D68" s="1"/>
  <c r="F22"/>
  <c r="K24"/>
  <c r="K22" s="1"/>
  <c r="K70"/>
  <c r="I24" i="11"/>
  <c r="E25"/>
  <c r="E50"/>
  <c r="D50" s="1"/>
  <c r="E58"/>
  <c r="D58" s="1"/>
  <c r="E65"/>
  <c r="D65" s="1"/>
  <c r="E72"/>
  <c r="D72" s="1"/>
  <c r="I70"/>
  <c r="E71"/>
  <c r="I62"/>
  <c r="I22" s="1"/>
  <c r="D23"/>
  <c r="D63"/>
  <c r="E42"/>
  <c r="D42" s="1"/>
  <c r="E52"/>
  <c r="D52" s="1"/>
  <c r="E54"/>
  <c r="D54" s="1"/>
  <c r="E60"/>
  <c r="D60" s="1"/>
  <c r="E67"/>
  <c r="D67" s="1"/>
  <c r="E69"/>
  <c r="D69" s="1"/>
  <c r="K22"/>
  <c r="E23" i="10"/>
  <c r="I24"/>
  <c r="I22" s="1"/>
  <c r="E25"/>
  <c r="E64"/>
  <c r="D64" s="1"/>
  <c r="I62"/>
  <c r="I70"/>
  <c r="E71"/>
  <c r="F24"/>
  <c r="F22" s="1"/>
  <c r="K62"/>
  <c r="K22" s="1"/>
  <c r="E63"/>
  <c r="F70"/>
  <c r="E62" i="9"/>
  <c r="D63"/>
  <c r="D62" s="1"/>
  <c r="E71"/>
  <c r="I70"/>
  <c r="I22" s="1"/>
  <c r="E35"/>
  <c r="D35" s="1"/>
  <c r="E45"/>
  <c r="D45" s="1"/>
  <c r="E47"/>
  <c r="D47" s="1"/>
  <c r="E23"/>
  <c r="I24"/>
  <c r="E27"/>
  <c r="D27" s="1"/>
  <c r="E53"/>
  <c r="D53" s="1"/>
  <c r="E55"/>
  <c r="D55" s="1"/>
  <c r="F62"/>
  <c r="F22" s="1"/>
  <c r="E25"/>
  <c r="K62"/>
  <c r="K22" s="1"/>
  <c r="I24" i="8"/>
  <c r="E27"/>
  <c r="D27" s="1"/>
  <c r="E29"/>
  <c r="D29" s="1"/>
  <c r="E43"/>
  <c r="D43" s="1"/>
  <c r="E45"/>
  <c r="D45" s="1"/>
  <c r="E59"/>
  <c r="D59" s="1"/>
  <c r="E61"/>
  <c r="D61" s="1"/>
  <c r="E66"/>
  <c r="D66" s="1"/>
  <c r="E68"/>
  <c r="D68" s="1"/>
  <c r="I70"/>
  <c r="E73"/>
  <c r="D73" s="1"/>
  <c r="E75"/>
  <c r="D75" s="1"/>
  <c r="D25"/>
  <c r="E70"/>
  <c r="D71"/>
  <c r="D70" s="1"/>
  <c r="D23"/>
  <c r="I62"/>
  <c r="E63"/>
  <c r="E35"/>
  <c r="D35" s="1"/>
  <c r="E37"/>
  <c r="D37" s="1"/>
  <c r="E51"/>
  <c r="D51" s="1"/>
  <c r="E53"/>
  <c r="D53" s="1"/>
  <c r="E31"/>
  <c r="D31" s="1"/>
  <c r="E33"/>
  <c r="D33" s="1"/>
  <c r="E47"/>
  <c r="D47" s="1"/>
  <c r="E49"/>
  <c r="D49" s="1"/>
  <c r="F22"/>
  <c r="K24"/>
  <c r="K22" s="1"/>
  <c r="K70"/>
  <c r="E33" i="7"/>
  <c r="D33" s="1"/>
  <c r="E35"/>
  <c r="D35" s="1"/>
  <c r="E64"/>
  <c r="D64" s="1"/>
  <c r="E66"/>
  <c r="D66" s="1"/>
  <c r="E71"/>
  <c r="E73"/>
  <c r="D73" s="1"/>
  <c r="E23"/>
  <c r="E27"/>
  <c r="D27" s="1"/>
  <c r="E51"/>
  <c r="D51" s="1"/>
  <c r="E62"/>
  <c r="D63"/>
  <c r="E37"/>
  <c r="D37" s="1"/>
  <c r="I62"/>
  <c r="I22" s="1"/>
  <c r="I70"/>
  <c r="F62"/>
  <c r="F22" s="1"/>
  <c r="E25"/>
  <c r="K62"/>
  <c r="K22" s="1"/>
  <c r="E66" i="6"/>
  <c r="D66" s="1"/>
  <c r="I62"/>
  <c r="E73"/>
  <c r="D73" s="1"/>
  <c r="I70"/>
  <c r="D63"/>
  <c r="D62" s="1"/>
  <c r="E62"/>
  <c r="E27"/>
  <c r="D27" s="1"/>
  <c r="I24"/>
  <c r="D23"/>
  <c r="E25"/>
  <c r="E64"/>
  <c r="D64" s="1"/>
  <c r="E71"/>
  <c r="D25" i="5"/>
  <c r="I24"/>
  <c r="I22" s="1"/>
  <c r="E27"/>
  <c r="D27" s="1"/>
  <c r="E29"/>
  <c r="D29" s="1"/>
  <c r="E43"/>
  <c r="D43" s="1"/>
  <c r="E45"/>
  <c r="D45" s="1"/>
  <c r="E59"/>
  <c r="D59" s="1"/>
  <c r="E61"/>
  <c r="D61" s="1"/>
  <c r="E66"/>
  <c r="D66" s="1"/>
  <c r="E68"/>
  <c r="D68" s="1"/>
  <c r="I70"/>
  <c r="E73"/>
  <c r="D73" s="1"/>
  <c r="E75"/>
  <c r="D75" s="1"/>
  <c r="D71"/>
  <c r="I62"/>
  <c r="E63"/>
  <c r="E35"/>
  <c r="D35" s="1"/>
  <c r="E37"/>
  <c r="D37" s="1"/>
  <c r="E51"/>
  <c r="D51" s="1"/>
  <c r="E53"/>
  <c r="D53" s="1"/>
  <c r="E31"/>
  <c r="D31" s="1"/>
  <c r="E33"/>
  <c r="D33" s="1"/>
  <c r="E47"/>
  <c r="D47" s="1"/>
  <c r="E49"/>
  <c r="D49" s="1"/>
  <c r="E23"/>
  <c r="K24"/>
  <c r="K22" s="1"/>
  <c r="K70"/>
  <c r="F22" i="4"/>
  <c r="E34"/>
  <c r="D34" s="1"/>
  <c r="S34" i="28" s="1"/>
  <c r="E36" i="4"/>
  <c r="D36" s="1"/>
  <c r="S36" i="28" s="1"/>
  <c r="E50" i="4"/>
  <c r="D50" s="1"/>
  <c r="S50" i="28" s="1"/>
  <c r="E52" i="4"/>
  <c r="D52" s="1"/>
  <c r="S52" i="28" s="1"/>
  <c r="E26" i="4"/>
  <c r="D26" s="1"/>
  <c r="S26" i="28" s="1"/>
  <c r="E65" i="4"/>
  <c r="D65" s="1"/>
  <c r="S65" i="28" s="1"/>
  <c r="E67" i="4"/>
  <c r="D67" s="1"/>
  <c r="S67" i="28" s="1"/>
  <c r="E72" i="4"/>
  <c r="D72" s="1"/>
  <c r="E28"/>
  <c r="D28" s="1"/>
  <c r="S28" i="28" s="1"/>
  <c r="E42" i="4"/>
  <c r="D42" s="1"/>
  <c r="S42" i="28" s="1"/>
  <c r="E44" i="4"/>
  <c r="D44" s="1"/>
  <c r="S44" i="28" s="1"/>
  <c r="E58" i="4"/>
  <c r="D58" s="1"/>
  <c r="S58" i="28" s="1"/>
  <c r="E60" i="4"/>
  <c r="D60" s="1"/>
  <c r="S60" i="28" s="1"/>
  <c r="E38" i="4"/>
  <c r="D38" s="1"/>
  <c r="S38" i="28" s="1"/>
  <c r="E40" i="4"/>
  <c r="D40" s="1"/>
  <c r="S40" i="28" s="1"/>
  <c r="E54" i="4"/>
  <c r="D54" s="1"/>
  <c r="S54" i="28" s="1"/>
  <c r="E56" i="4"/>
  <c r="D56" s="1"/>
  <c r="S56" i="28" s="1"/>
  <c r="I63" i="4"/>
  <c r="I62" s="1"/>
  <c r="E23"/>
  <c r="E71"/>
  <c r="K24"/>
  <c r="K22" s="1"/>
  <c r="E25"/>
  <c r="I22" l="1"/>
  <c r="D64" i="26"/>
  <c r="E62"/>
  <c r="E71"/>
  <c r="I62"/>
  <c r="I22" s="1"/>
  <c r="D25"/>
  <c r="D24" s="1"/>
  <c r="E24"/>
  <c r="D62"/>
  <c r="E24" i="25"/>
  <c r="E70"/>
  <c r="D72"/>
  <c r="D70" s="1"/>
  <c r="D24"/>
  <c r="E63"/>
  <c r="E28" i="24"/>
  <c r="D28" s="1"/>
  <c r="E24"/>
  <c r="D24"/>
  <c r="E63"/>
  <c r="D23"/>
  <c r="E70"/>
  <c r="D70"/>
  <c r="I24" i="23"/>
  <c r="I62"/>
  <c r="I22" s="1"/>
  <c r="E23"/>
  <c r="E62"/>
  <c r="D71"/>
  <c r="D70" s="1"/>
  <c r="E70"/>
  <c r="D25"/>
  <c r="D24" s="1"/>
  <c r="E24"/>
  <c r="I70"/>
  <c r="D70" i="22"/>
  <c r="E62"/>
  <c r="E22" s="1"/>
  <c r="D63"/>
  <c r="D62" s="1"/>
  <c r="D22" s="1"/>
  <c r="D62" i="21"/>
  <c r="E62"/>
  <c r="E24"/>
  <c r="E70"/>
  <c r="D71"/>
  <c r="D70" s="1"/>
  <c r="D24"/>
  <c r="D22" s="1"/>
  <c r="D25" i="20"/>
  <c r="D24" s="1"/>
  <c r="E24"/>
  <c r="E22" s="1"/>
  <c r="D23"/>
  <c r="D71"/>
  <c r="D70" s="1"/>
  <c r="E70"/>
  <c r="D62"/>
  <c r="I22" i="19"/>
  <c r="E24"/>
  <c r="E22" s="1"/>
  <c r="D25"/>
  <c r="D24" s="1"/>
  <c r="E70"/>
  <c r="D71"/>
  <c r="D70" s="1"/>
  <c r="D22" s="1"/>
  <c r="D63"/>
  <c r="D62" s="1"/>
  <c r="E62"/>
  <c r="D23" i="18"/>
  <c r="E22"/>
  <c r="E62"/>
  <c r="E24"/>
  <c r="D24"/>
  <c r="E70" i="17"/>
  <c r="D63"/>
  <c r="D62" s="1"/>
  <c r="E62"/>
  <c r="E24"/>
  <c r="D26"/>
  <c r="D24" s="1"/>
  <c r="D22" s="1"/>
  <c r="D70"/>
  <c r="E70" i="16"/>
  <c r="D71"/>
  <c r="D70" s="1"/>
  <c r="D23"/>
  <c r="D22" s="1"/>
  <c r="D63"/>
  <c r="D62" s="1"/>
  <c r="E62"/>
  <c r="E24"/>
  <c r="E22" s="1"/>
  <c r="D25"/>
  <c r="D24" s="1"/>
  <c r="E24" i="15"/>
  <c r="D25"/>
  <c r="D24" s="1"/>
  <c r="K22"/>
  <c r="E62"/>
  <c r="D63"/>
  <c r="D62" s="1"/>
  <c r="E70"/>
  <c r="D71"/>
  <c r="D70" s="1"/>
  <c r="D22"/>
  <c r="E25" i="14"/>
  <c r="E71"/>
  <c r="D71" i="13"/>
  <c r="D70" s="1"/>
  <c r="E70"/>
  <c r="E62"/>
  <c r="D63"/>
  <c r="D62" s="1"/>
  <c r="E25"/>
  <c r="E24" i="12"/>
  <c r="I22"/>
  <c r="D22"/>
  <c r="D24"/>
  <c r="E62"/>
  <c r="D63"/>
  <c r="D62" s="1"/>
  <c r="E70"/>
  <c r="D71"/>
  <c r="D70" s="1"/>
  <c r="D62" i="11"/>
  <c r="E24"/>
  <c r="E22" s="1"/>
  <c r="D25"/>
  <c r="D24" s="1"/>
  <c r="E62"/>
  <c r="E70"/>
  <c r="D71"/>
  <c r="D70" s="1"/>
  <c r="D22"/>
  <c r="D23" i="10"/>
  <c r="D63"/>
  <c r="D62" s="1"/>
  <c r="E62"/>
  <c r="E70"/>
  <c r="E22" s="1"/>
  <c r="D71"/>
  <c r="D70" s="1"/>
  <c r="E24"/>
  <c r="D25"/>
  <c r="D24" s="1"/>
  <c r="E22" i="9"/>
  <c r="D23"/>
  <c r="D71"/>
  <c r="D70" s="1"/>
  <c r="E70"/>
  <c r="D25"/>
  <c r="D24" s="1"/>
  <c r="E24"/>
  <c r="E24" i="8"/>
  <c r="I22"/>
  <c r="D24"/>
  <c r="D22" s="1"/>
  <c r="E62"/>
  <c r="D63"/>
  <c r="D62" s="1"/>
  <c r="D71" i="7"/>
  <c r="D70" s="1"/>
  <c r="E70"/>
  <c r="D62"/>
  <c r="D25"/>
  <c r="D24" s="1"/>
  <c r="E24"/>
  <c r="D23"/>
  <c r="E22"/>
  <c r="E24" i="6"/>
  <c r="E22" s="1"/>
  <c r="D25"/>
  <c r="D24" s="1"/>
  <c r="D22" s="1"/>
  <c r="E70"/>
  <c r="D71"/>
  <c r="D70" s="1"/>
  <c r="I22"/>
  <c r="D23" i="5"/>
  <c r="D22" s="1"/>
  <c r="E70"/>
  <c r="D70"/>
  <c r="E24"/>
  <c r="E22" s="1"/>
  <c r="D24"/>
  <c r="E62"/>
  <c r="D63"/>
  <c r="D62" s="1"/>
  <c r="D25" i="4"/>
  <c r="E24"/>
  <c r="D23"/>
  <c r="S23" i="28" s="1"/>
  <c r="D71" i="4"/>
  <c r="D70" s="1"/>
  <c r="E70"/>
  <c r="E63"/>
  <c r="D24" l="1"/>
  <c r="S24" i="28" s="1"/>
  <c r="S25"/>
  <c r="D22" i="26"/>
  <c r="D71"/>
  <c r="D70" s="1"/>
  <c r="E70"/>
  <c r="E22" s="1"/>
  <c r="D63" i="25"/>
  <c r="D62" s="1"/>
  <c r="D22" s="1"/>
  <c r="E62"/>
  <c r="E22" s="1"/>
  <c r="D63" i="24"/>
  <c r="D62" s="1"/>
  <c r="D22" s="1"/>
  <c r="E62"/>
  <c r="E22" s="1"/>
  <c r="D23" i="23"/>
  <c r="D22" s="1"/>
  <c r="E22"/>
  <c r="E22" i="21"/>
  <c r="D22" i="20"/>
  <c r="D22" i="18"/>
  <c r="E22" i="17"/>
  <c r="E22" i="15"/>
  <c r="D25" i="14"/>
  <c r="D24" s="1"/>
  <c r="D22" s="1"/>
  <c r="E24"/>
  <c r="E22" s="1"/>
  <c r="E70"/>
  <c r="D71"/>
  <c r="D70" s="1"/>
  <c r="D25" i="13"/>
  <c r="D24" s="1"/>
  <c r="D22" s="1"/>
  <c r="E24"/>
  <c r="E22" s="1"/>
  <c r="E22" i="12"/>
  <c r="D22" i="10"/>
  <c r="D22" i="9"/>
  <c r="E22" i="8"/>
  <c r="D22" i="7"/>
  <c r="E62" i="4"/>
  <c r="E22" s="1"/>
  <c r="AA22" i="28" s="1"/>
  <c r="D63" i="4"/>
  <c r="D62" l="1"/>
  <c r="S63" i="28"/>
  <c r="D22" i="4" l="1"/>
  <c r="S22" i="28" s="1"/>
  <c r="S62"/>
</calcChain>
</file>

<file path=xl/sharedStrings.xml><?xml version="1.0" encoding="utf-8"?>
<sst xmlns="http://schemas.openxmlformats.org/spreadsheetml/2006/main" count="3607" uniqueCount="343">
  <si>
    <t>Согласовано</t>
  </si>
  <si>
    <t>Утверждаю</t>
  </si>
  <si>
    <t>___________________________________</t>
  </si>
  <si>
    <t>"____" _________________ 20___ г.</t>
  </si>
  <si>
    <t>РАСЧЕТ ЭКОНОМИЧЕСКИ ОБОСНОВАННОГО ТАРИФА</t>
  </si>
  <si>
    <t>НА СОДЕРЖАНИЕ И РЕМОНТ ОБЩЕГО ИМУЩЕСТВА СОБСТВЕННИКОВ ПОМЕЩЕНИЙ</t>
  </si>
  <si>
    <t>В МНОГОКВАРТИРНОМ ДОМЕ</t>
  </si>
  <si>
    <t>(расчет размера платы за содержание и ремонт жилого помещения)</t>
  </si>
  <si>
    <t>Никольское, Жукова, 2</t>
  </si>
  <si>
    <t>(адрес)</t>
  </si>
  <si>
    <t>01.09.2015 - 01.09.2016</t>
  </si>
  <si>
    <t>(период)</t>
  </si>
  <si>
    <t>Общая площадь жилых помещений в многоквартирном доме: 343 кв.м.</t>
  </si>
  <si>
    <t>Общая площадь нежилых помещений в многоквартирном доме: 0 кв.м.</t>
  </si>
  <si>
    <t>(руб.)</t>
  </si>
  <si>
    <t>№ п/п</t>
  </si>
  <si>
    <t>Вид и группа работ, услуг</t>
  </si>
  <si>
    <t>Наименование работ, услуг</t>
  </si>
  <si>
    <t>Стоимость на 1 кв.м общей площади (руб./мес.)</t>
  </si>
  <si>
    <t>Всего потребность организации в финансовых средствах</t>
  </si>
  <si>
    <t>Прибыль (валовая)</t>
  </si>
  <si>
    <t>Расходы по полной себестоимости</t>
  </si>
  <si>
    <t>Внеэксплуатационные расходы (налоги, сборы и отчисления)</t>
  </si>
  <si>
    <t>Итого расходов по эксплуатации</t>
  </si>
  <si>
    <t>Прямые затраты</t>
  </si>
  <si>
    <t>Всего</t>
  </si>
  <si>
    <t>Прибыль отчисляемая (налоги, уплачиваемые из прибыли)</t>
  </si>
  <si>
    <t>Прибыль остающаяся в распоряжении организации</t>
  </si>
  <si>
    <t>Оплата труда</t>
  </si>
  <si>
    <t>Отчисления на социальные нужды</t>
  </si>
  <si>
    <t>Материалы</t>
  </si>
  <si>
    <t>Топливо и ГСМ</t>
  </si>
  <si>
    <t>Амортизация</t>
  </si>
  <si>
    <t>Ремонт и техническое обслуживание</t>
  </si>
  <si>
    <t>Инструменты и оборудование (МБП)</t>
  </si>
  <si>
    <t>Охрана труда</t>
  </si>
  <si>
    <t>Прочие прямые расходы</t>
  </si>
  <si>
    <t>Общеэксплуатационные расходы</t>
  </si>
  <si>
    <t>Содержание и ремонт жилого помещения</t>
  </si>
  <si>
    <t>Управление</t>
  </si>
  <si>
    <t>1.2.</t>
  </si>
  <si>
    <t>Содержание (периодическое обслуживание)</t>
  </si>
  <si>
    <t>1.2.1.</t>
  </si>
  <si>
    <t>Дезинсекция подвалов</t>
  </si>
  <si>
    <t>1.2.2.</t>
  </si>
  <si>
    <t>Дератизация чердаков и подвалов с применением готовой приманки</t>
  </si>
  <si>
    <t>1.2.3.</t>
  </si>
  <si>
    <t>Выкашивание газонов, сгребание скошенной травы и ее сбор в мешки</t>
  </si>
  <si>
    <t>1.2.4.</t>
  </si>
  <si>
    <t>Общий осмотр технического состояния конструктивных элементов</t>
  </si>
  <si>
    <t>1.2.5.</t>
  </si>
  <si>
    <t>Частичный осмотр технического состояния конструктивных элементов</t>
  </si>
  <si>
    <t>1.2.6.</t>
  </si>
  <si>
    <t>Очистка кровли от снега и скалывание сосулек</t>
  </si>
  <si>
    <t>1.2.7.</t>
  </si>
  <si>
    <t>Осмотр крыши</t>
  </si>
  <si>
    <t>1.2.8.</t>
  </si>
  <si>
    <t>Осмотр деревянных конструкций и столярных изделий</t>
  </si>
  <si>
    <t>1.2.9.</t>
  </si>
  <si>
    <t>Осмотр железобетонных конструкций</t>
  </si>
  <si>
    <t>1.2.10.</t>
  </si>
  <si>
    <t>Осмотр внутренней и наружной отделки</t>
  </si>
  <si>
    <t>1.2.11.</t>
  </si>
  <si>
    <t>Осмотр перил и ограждающих решеток на окнах лестничных клеток</t>
  </si>
  <si>
    <t>1.2.12.</t>
  </si>
  <si>
    <t>Частичный осмотр тех. состояния водопровода ГВС (без учета обхода квартир)</t>
  </si>
  <si>
    <t>1.2.13.</t>
  </si>
  <si>
    <t>Частичный осмотр тех. состояния водопровода ХВС (без учета обхода квартир)</t>
  </si>
  <si>
    <t>1.2.14.</t>
  </si>
  <si>
    <t>Общий осмотр тех. состояния системы вентиляции (каналы и шахты)</t>
  </si>
  <si>
    <t>1.2.15.</t>
  </si>
  <si>
    <t>Частичный осмотр тех. состояния системы вентиляции (каналы и шахты)</t>
  </si>
  <si>
    <t>1.2.16.</t>
  </si>
  <si>
    <t>Общий осмотр тех. состояния канализации (без учета обхода квартир)</t>
  </si>
  <si>
    <t>1.2.17.</t>
  </si>
  <si>
    <t>Очистка труб канализации и фасонных частей от нароста и грязи (диам. труб 100 мм)</t>
  </si>
  <si>
    <t>1.2.18.</t>
  </si>
  <si>
    <t>Частичный осмотр тех. состояния канализации (без учета обхода квартир)</t>
  </si>
  <si>
    <t>1.2.19.</t>
  </si>
  <si>
    <t>Общий осмотр тех. состояния средств системы дымоудаления</t>
  </si>
  <si>
    <t>1.2.20.</t>
  </si>
  <si>
    <t>Проверка работоспособности средств системы дымоудаления</t>
  </si>
  <si>
    <t>1.2.21.</t>
  </si>
  <si>
    <t>Частичный осмотр тех. состояния средств системы дымоудаления</t>
  </si>
  <si>
    <t>1.2.22.</t>
  </si>
  <si>
    <t>Детальный осмотр разводящих трубопроводов отопления и радиаторов (без учета обхода квартир)</t>
  </si>
  <si>
    <t>1.2.23.</t>
  </si>
  <si>
    <t>Осмотр запорно-регулирующей арматуры и контрольно-измерительных приборов (без учета обхода квартир)</t>
  </si>
  <si>
    <t>1.2.24.</t>
  </si>
  <si>
    <t>Ликвидация воздушных пробок в системе отопления (стояки)</t>
  </si>
  <si>
    <t>1.2.25.</t>
  </si>
  <si>
    <t>Общий осмотр тех. состояния системы отопления (устройства в чердачных и подвальных помещениях: зап. и рег. армат., расш. баки)</t>
  </si>
  <si>
    <t>1.2.26.</t>
  </si>
  <si>
    <t>Частичный осмотр тех. состояния системы отопления (устройства в чердачных и подвальных помещениях: зап. и рег. армат., расш. баки)</t>
  </si>
  <si>
    <t>1.2.27.</t>
  </si>
  <si>
    <t>Осмотр открытой электропроводки</t>
  </si>
  <si>
    <t>1.2.28.</t>
  </si>
  <si>
    <t>Осмотр арматуры и электрооборудования</t>
  </si>
  <si>
    <t>1.2.29.</t>
  </si>
  <si>
    <t>Подметание свежевыпавшего снега толщиной до 2 см на терр. без покр. 1 кл.</t>
  </si>
  <si>
    <t>1.2.30.</t>
  </si>
  <si>
    <t>Сдвигание свежевыпавшего снега толщиной свыше 2 см на терр. без покр. 1 кл.</t>
  </si>
  <si>
    <t>1.2.31.</t>
  </si>
  <si>
    <t>Очистка территории от наледи и льда без обраб. песком или песком с хлоридами (1 кл. терр.)</t>
  </si>
  <si>
    <t>1.2.32.</t>
  </si>
  <si>
    <t>Подметание территории в дни без снегопада (без покр. 1 кл. терр.)</t>
  </si>
  <si>
    <t>1.2.33.</t>
  </si>
  <si>
    <t>Сдвигание свежевыпавшего снега в дни сильных снегопадов</t>
  </si>
  <si>
    <t>1.2.34.</t>
  </si>
  <si>
    <t>Подметание территории в теплый период (без покр. 1 кл. терр.)</t>
  </si>
  <si>
    <t>1.2.35.</t>
  </si>
  <si>
    <t>Уборка мусора с отмосток</t>
  </si>
  <si>
    <t>1.2.36.</t>
  </si>
  <si>
    <t>Уборка приямков</t>
  </si>
  <si>
    <t>1.2.37.</t>
  </si>
  <si>
    <t>Очистка от наледи и льда крышек люков пожарных колодцев</t>
  </si>
  <si>
    <t>1.3.</t>
  </si>
  <si>
    <t>Содержание (мелкий ремонт)</t>
  </si>
  <si>
    <t>1.3.1.</t>
  </si>
  <si>
    <t>Вывертывание ввертывание радиаторной пробки</t>
  </si>
  <si>
    <t>1.3.2.</t>
  </si>
  <si>
    <t>Мелкий ремонт изоляции трубопровода д. 50 мм</t>
  </si>
  <si>
    <t>1.3.3.</t>
  </si>
  <si>
    <t>Укрепление крючков (кронштейнов) для труб и приборов отопления</t>
  </si>
  <si>
    <t>1.3.4.</t>
  </si>
  <si>
    <t>Замена перегоревшей электролампы</t>
  </si>
  <si>
    <t>1.3.5.</t>
  </si>
  <si>
    <t>Проверка изоляции электропроводки и ее укрепление</t>
  </si>
  <si>
    <t>1.3.6.</t>
  </si>
  <si>
    <t>Ремонт выключателей</t>
  </si>
  <si>
    <t>1.3.7.</t>
  </si>
  <si>
    <t>Ремонт штепсельных розеток</t>
  </si>
  <si>
    <t>1.4.</t>
  </si>
  <si>
    <t>Текущий ремонт</t>
  </si>
  <si>
    <t>1.4.1.</t>
  </si>
  <si>
    <t>Окна и двери. Ремонт дверей в подъезде</t>
  </si>
  <si>
    <t>1.4.2.</t>
  </si>
  <si>
    <t>Частичная замена кв.стояков ХВС</t>
  </si>
  <si>
    <t>1.4.3.</t>
  </si>
  <si>
    <t xml:space="preserve">Замена соединитель </t>
  </si>
  <si>
    <t>1.4.4.</t>
  </si>
  <si>
    <t>Замена труб и задвижек отопления</t>
  </si>
  <si>
    <t>Составил:</t>
  </si>
  <si>
    <t>_______________________________________________________</t>
  </si>
  <si>
    <t>Проверил:</t>
  </si>
  <si>
    <t>Никольское, Жукова, 3</t>
  </si>
  <si>
    <t>Общая площадь жилых помещений в многоквартирном доме: 691.4 кв.м.</t>
  </si>
  <si>
    <t xml:space="preserve">Замена крана 15 </t>
  </si>
  <si>
    <t>Частичная замена труб отопления</t>
  </si>
  <si>
    <t>1.4.5.</t>
  </si>
  <si>
    <t>Замена соединителя sti 25</t>
  </si>
  <si>
    <t>1.4.6.</t>
  </si>
  <si>
    <t>Замена крана шарового 25</t>
  </si>
  <si>
    <t>Никольское, Жукова, 4</t>
  </si>
  <si>
    <t>Общая площадь жилых помещений в многоквартирном доме: 736.8 кв.м.</t>
  </si>
  <si>
    <t>Ремонт канал. трубы в подвале</t>
  </si>
  <si>
    <t>Ремонт канализац. трубы в подвале</t>
  </si>
  <si>
    <t>1.4.7.</t>
  </si>
  <si>
    <t>Никольское, Жукова, 5</t>
  </si>
  <si>
    <t>Общая площадь жилых помещений в многоквартирном доме: 824.5 кв.м.</t>
  </si>
  <si>
    <t>Крыша и кровля. Смена частичного покрытия кровли из ондулина отдельными местами (простая крыша)</t>
  </si>
  <si>
    <t>Никольское, Жукова, 6</t>
  </si>
  <si>
    <t>Общая площадь жилых помещений в многоквартирном доме: 1267.5 кв.м.</t>
  </si>
  <si>
    <t>Никольское, Жукова, 7</t>
  </si>
  <si>
    <t>Общая площадь жилых помещений в многоквартирном доме: 1323.2 кв.м.</t>
  </si>
  <si>
    <t>Частичнный ремонт канализ. в подвале</t>
  </si>
  <si>
    <t>Частичная замена труб ХВС</t>
  </si>
  <si>
    <t>Никольское, Жукова, 8</t>
  </si>
  <si>
    <t>Общая площадь жилых помещений в многоквартирном доме: 1285.5 кв.м.</t>
  </si>
  <si>
    <t>Крыша и кровля. Смена частичного покрытия кровли из оцинкованного листа</t>
  </si>
  <si>
    <t>Ремонт трубы канализации в подвале</t>
  </si>
  <si>
    <t>Замена канализационной трубы в повале</t>
  </si>
  <si>
    <t>Никольское, Мира, 10</t>
  </si>
  <si>
    <t>Общая площадь жилых помещений в многоквартирном доме: 1284.3 кв.м.</t>
  </si>
  <si>
    <t>Замена кабеля</t>
  </si>
  <si>
    <t>Щелкун, Мира, 1</t>
  </si>
  <si>
    <t>Общая площадь жилых помещений в многоквартирном доме: 851.2 кв.м.</t>
  </si>
  <si>
    <t>Общая площадь нежилых помещений в многоквартирном доме: 40.7 кв.м.</t>
  </si>
  <si>
    <t>Ремонт канализации в подвале</t>
  </si>
  <si>
    <t>Ремонт кранов отопления</t>
  </si>
  <si>
    <t>Общая площадь жилых помещений в многоквартирном доме: 897.1 кв.м.</t>
  </si>
  <si>
    <t>Щелкун, Мира, 2</t>
  </si>
  <si>
    <t>Щелкун, Мира, 3</t>
  </si>
  <si>
    <t>Общая площадь жилых помещений в многоквартирном доме: 888 кв.м.</t>
  </si>
  <si>
    <t xml:space="preserve">Стены. Покраска стен внутренних помещений </t>
  </si>
  <si>
    <t xml:space="preserve">Стены. Побелка стен и потолков внутренних помещений </t>
  </si>
  <si>
    <t>Замена канализационных стояков</t>
  </si>
  <si>
    <t>Замена крана ХВС в подвале</t>
  </si>
  <si>
    <t>Щелкун, Мира, 4</t>
  </si>
  <si>
    <t>Общая площадь жилых помещений в многоквартирном доме: 865.5 кв.м.</t>
  </si>
  <si>
    <t xml:space="preserve">Ремонт (системы отопления) </t>
  </si>
  <si>
    <t>Щелкун, Мира, 5</t>
  </si>
  <si>
    <t>Общая площадь жилых помещений в многоквартирном доме: 856.3 кв.м.</t>
  </si>
  <si>
    <t>Замена навесных замков на эл. щитах</t>
  </si>
  <si>
    <t>Щелкун, Мира, 6</t>
  </si>
  <si>
    <t>Общая площадь жилых помещений в многоквартирном доме: 867.5 кв.м.</t>
  </si>
  <si>
    <t>Окна и двери. Замена деревянных оконных блоков с двойным остеклением</t>
  </si>
  <si>
    <t>Установка почтовых ящиков.</t>
  </si>
  <si>
    <t>Ремонт кранов</t>
  </si>
  <si>
    <t>Щелкун, Мира, 7</t>
  </si>
  <si>
    <t>Общая площадь жилых помещений в многоквартирном доме: 864.3 кв.м.</t>
  </si>
  <si>
    <t>Окна и двери. Замена деревянных дверных блоков с коробкой</t>
  </si>
  <si>
    <t>Фундамент. Кладка фундамента из кирпича (вид фундамента ленточный)</t>
  </si>
  <si>
    <t>Ремонт водопровода</t>
  </si>
  <si>
    <t>Ремонт системы отопления</t>
  </si>
  <si>
    <t>Щелкун, Мира, 8</t>
  </si>
  <si>
    <t>Общая площадь жилых помещений в многоквартирном доме: 851.7 кв.м.</t>
  </si>
  <si>
    <t>Ремонт стояка отопления</t>
  </si>
  <si>
    <t>Замена труб, фитингов, кранов</t>
  </si>
  <si>
    <t>Замена труб отопления</t>
  </si>
  <si>
    <t>Ремонт стояка отопления в квартире</t>
  </si>
  <si>
    <t>Щелкун, Мира, 9</t>
  </si>
  <si>
    <t>Общая площадь жилых помещений в многоквартирном доме: 859.4 кв.м.</t>
  </si>
  <si>
    <t>Ремонт канализационной трубы в подвале</t>
  </si>
  <si>
    <t>Ремонт канализационного стояка в подвале</t>
  </si>
  <si>
    <t>Замена крана ХВС на стояке</t>
  </si>
  <si>
    <t>Ремонт кранов на системе отопления</t>
  </si>
  <si>
    <t>1.4.8.</t>
  </si>
  <si>
    <t>Замена стояков отопления</t>
  </si>
  <si>
    <t>Щелкун, Строителей, 2</t>
  </si>
  <si>
    <t>Общая площадь жилых помещений в многоквартирном доме: 389.2 кв.м.</t>
  </si>
  <si>
    <t>Общая площадь нежилых помещений в многоквартирном доме: 63.09 кв.м.</t>
  </si>
  <si>
    <t>Установка радиатора отопления</t>
  </si>
  <si>
    <t>Щелкун, Строителей, 5</t>
  </si>
  <si>
    <t>Общая площадь жилых помещений в многоквартирном доме: 1194.2 кв.м.</t>
  </si>
  <si>
    <t>Окна и двери. Замена навесных дверных замков</t>
  </si>
  <si>
    <t>Установка почтовых ящиков</t>
  </si>
  <si>
    <t>Ремонт канализационных стояков</t>
  </si>
  <si>
    <t>Замена канализац. стояков</t>
  </si>
  <si>
    <t>Замена крана на радиаторе отопления</t>
  </si>
  <si>
    <t>Установка радиатора в подъезде</t>
  </si>
  <si>
    <t>Ремонт замена стояков отопления</t>
  </si>
  <si>
    <t>Ремонт канализационного стояка</t>
  </si>
  <si>
    <t>Замазка канализационного стояка</t>
  </si>
  <si>
    <t>Общая площадь жилых помещений в многоквартирном доме: 465.2 кв.м.</t>
  </si>
  <si>
    <t>Щелкун, Строителей, 7</t>
  </si>
  <si>
    <t>Щелкун, Строителей, 8А</t>
  </si>
  <si>
    <t>Общая площадь жилых помещений в многоквартирном доме: 293.4 кв.м.</t>
  </si>
  <si>
    <t>Ремонт отмостки</t>
  </si>
  <si>
    <t>Крыша и кровля. Смена покрытия козырьков над крыльцами и подъездами</t>
  </si>
  <si>
    <t>Щелкун, Строителей, 9</t>
  </si>
  <si>
    <t>Общая площадь жилых помещений в многоквартирном доме: 486.5 кв.м.</t>
  </si>
  <si>
    <t>Ремонт ступеней</t>
  </si>
  <si>
    <t>Засыпка старых канализационных ям</t>
  </si>
  <si>
    <t>Общая площадь жилых помещений в многоквартирном доме: 382.7 кв.м.</t>
  </si>
  <si>
    <t>Щелкун, Строителей, 10</t>
  </si>
  <si>
    <t>РАСЧЕТ СРЕДНЕГО ЭКОНОМИЧЕСКИ ОБОСНОВАННОГО ТАРИФА</t>
  </si>
  <si>
    <t>Щелкун, Никольское</t>
  </si>
  <si>
    <t>2.</t>
  </si>
  <si>
    <t>4.</t>
  </si>
  <si>
    <t>3.</t>
  </si>
  <si>
    <t>Стоимость на 1 кв.м. общей площади (руб./мес.)</t>
  </si>
  <si>
    <t>Средний</t>
  </si>
  <si>
    <t>МИРА</t>
  </si>
  <si>
    <t>СТРОИТЕЛЕЙ</t>
  </si>
  <si>
    <t>тариф</t>
  </si>
  <si>
    <t>8А</t>
  </si>
  <si>
    <t>Sм2</t>
  </si>
  <si>
    <t>Жукова</t>
  </si>
  <si>
    <t>Мира</t>
  </si>
  <si>
    <t>2.1.</t>
  </si>
  <si>
    <t>2.2.</t>
  </si>
  <si>
    <t>2.3.</t>
  </si>
  <si>
    <t>2.4.</t>
  </si>
  <si>
    <t>2.5.</t>
  </si>
  <si>
    <t>2.6.</t>
  </si>
  <si>
    <t>2.7.</t>
  </si>
  <si>
    <t>2.8.</t>
  </si>
  <si>
    <t>2.9.</t>
  </si>
  <si>
    <t>2.10.</t>
  </si>
  <si>
    <t>2.11.</t>
  </si>
  <si>
    <t>2.12.</t>
  </si>
  <si>
    <t>2.13.</t>
  </si>
  <si>
    <t>2.14.</t>
  </si>
  <si>
    <t>2.15.</t>
  </si>
  <si>
    <t>2.16.</t>
  </si>
  <si>
    <t>2.17.</t>
  </si>
  <si>
    <t>2.18.</t>
  </si>
  <si>
    <t>2.19.</t>
  </si>
  <si>
    <t>2.20.</t>
  </si>
  <si>
    <t>2.21.</t>
  </si>
  <si>
    <t>2.22.</t>
  </si>
  <si>
    <t>2.23.</t>
  </si>
  <si>
    <t>2.24.</t>
  </si>
  <si>
    <t>2.25.</t>
  </si>
  <si>
    <t>2.26.</t>
  </si>
  <si>
    <t>2.27.</t>
  </si>
  <si>
    <t>2.28.</t>
  </si>
  <si>
    <t>2.29.</t>
  </si>
  <si>
    <t>2.30.</t>
  </si>
  <si>
    <t>2.31.</t>
  </si>
  <si>
    <t>2.32.</t>
  </si>
  <si>
    <t>2.33.</t>
  </si>
  <si>
    <t>2.34.</t>
  </si>
  <si>
    <t>2.35.</t>
  </si>
  <si>
    <t>2.36.</t>
  </si>
  <si>
    <t>2.37.</t>
  </si>
  <si>
    <t>3.1.</t>
  </si>
  <si>
    <t>3.2.</t>
  </si>
  <si>
    <t>3.3.</t>
  </si>
  <si>
    <t>3.4.</t>
  </si>
  <si>
    <t>3.5.</t>
  </si>
  <si>
    <t>3.6.</t>
  </si>
  <si>
    <t>3.7.</t>
  </si>
  <si>
    <t>4.1.</t>
  </si>
  <si>
    <t>4.2.</t>
  </si>
  <si>
    <t>Замена крана ХВС</t>
  </si>
  <si>
    <t>Ремонт, замена канализационных стояков</t>
  </si>
  <si>
    <t>Установка радиатора отопления, замена крановна радиаторе</t>
  </si>
  <si>
    <t xml:space="preserve">Ремонт, замена стояка отопления </t>
  </si>
  <si>
    <t>Замена эл.кабеля</t>
  </si>
  <si>
    <t>Замена соединителя</t>
  </si>
  <si>
    <t xml:space="preserve">Ремонт, замена водопровода ХВС  </t>
  </si>
  <si>
    <t>4.3.</t>
  </si>
  <si>
    <t>4.5.</t>
  </si>
  <si>
    <t>4.4.</t>
  </si>
  <si>
    <t>4.6.</t>
  </si>
  <si>
    <t>4.7.</t>
  </si>
  <si>
    <t>4.8.</t>
  </si>
  <si>
    <t>4.9.</t>
  </si>
  <si>
    <t>4.10.</t>
  </si>
  <si>
    <t>4.11.</t>
  </si>
  <si>
    <t>4.12.</t>
  </si>
  <si>
    <t>4.13.</t>
  </si>
  <si>
    <t>4.14.</t>
  </si>
  <si>
    <t>4.15.</t>
  </si>
  <si>
    <t>4.16.</t>
  </si>
  <si>
    <t>4.17.</t>
  </si>
  <si>
    <t>4.18.</t>
  </si>
  <si>
    <t>4.19.</t>
  </si>
  <si>
    <t>4.20.</t>
  </si>
  <si>
    <t>4.21.</t>
  </si>
  <si>
    <t>4.22.</t>
  </si>
  <si>
    <t>4.23.</t>
  </si>
  <si>
    <t>4.24.</t>
  </si>
  <si>
    <t>4.25.</t>
  </si>
  <si>
    <t>4.26.</t>
  </si>
  <si>
    <t>4.27.</t>
  </si>
  <si>
    <t>4.28.</t>
  </si>
  <si>
    <t>4.29.</t>
  </si>
  <si>
    <t>4.30.</t>
  </si>
  <si>
    <t>4.31.</t>
  </si>
  <si>
    <t>4.32.</t>
  </si>
</sst>
</file>

<file path=xl/styles.xml><?xml version="1.0" encoding="utf-8"?>
<styleSheet xmlns="http://schemas.openxmlformats.org/spreadsheetml/2006/main">
  <numFmts count="13">
    <numFmt numFmtId="41" formatCode="_-* #,##0_р_._-;\-* #,##0_р_._-;_-* &quot;-&quot;_р_._-;_-@_-"/>
    <numFmt numFmtId="43" formatCode="_-* #,##0.00_р_._-;\-* #,##0.00_р_._-;_-* &quot;-&quot;??_р_._-;_-@_-"/>
    <numFmt numFmtId="164" formatCode="_-* #,##0_$_-;\-* #,##0_$_-;_-* &quot;-&quot;_$_-;_-@_-"/>
    <numFmt numFmtId="165" formatCode="_-* #,##0.00_-;\-* #,##0.00_-;_-* &quot;-&quot;??_-;_-@_-"/>
    <numFmt numFmtId="166" formatCode="&quot;$&quot;#,##0_);[Red]\(&quot;$&quot;#,##0\)"/>
    <numFmt numFmtId="167" formatCode="_-&quot;Ј&quot;* #,##0_-;\-&quot;Ј&quot;* #,##0_-;_-&quot;Ј&quot;* &quot;-&quot;_-;_-@_-"/>
    <numFmt numFmtId="168" formatCode="_-&quot;Ј&quot;* #,##0.00_-;\-&quot;Ј&quot;* #,##0.00_-;_-&quot;Ј&quot;* &quot;-&quot;??_-;_-@_-"/>
    <numFmt numFmtId="169" formatCode="_(* #,##0_);_(* \(#,##0\);_(* &quot;-&quot;_);_(@_)"/>
    <numFmt numFmtId="170" formatCode="_(* #,##0.00_);_(* \(#,##0.00\);_(* &quot;-&quot;??_);_(@_)"/>
    <numFmt numFmtId="171" formatCode="_(&quot;$&quot;* #,##0_);_(&quot;$&quot;* \(#,##0\);_(&quot;$&quot;* &quot;-&quot;_);_(@_)"/>
    <numFmt numFmtId="172" formatCode="_(&quot;$&quot;* #,##0.00_);_(&quot;$&quot;* \(#,##0.00\);_(&quot;$&quot;* &quot;-&quot;??_);_(@_)"/>
    <numFmt numFmtId="173" formatCode="General_)"/>
    <numFmt numFmtId="174" formatCode="#,##0.000"/>
  </numFmts>
  <fonts count="5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8"/>
      <color theme="1"/>
      <name val="Arial"/>
      <family val="2"/>
      <charset val="204"/>
    </font>
    <font>
      <sz val="10"/>
      <name val="Times New Roman"/>
      <family val="1"/>
      <charset val="204"/>
    </font>
    <font>
      <sz val="8"/>
      <name val="Arial"/>
      <family val="2"/>
      <charset val="204"/>
    </font>
    <font>
      <b/>
      <i/>
      <sz val="8"/>
      <name val="Arial"/>
      <family val="2"/>
      <charset val="204"/>
    </font>
    <font>
      <sz val="10"/>
      <name val="Arial Cyr"/>
      <charset val="204"/>
    </font>
    <font>
      <b/>
      <sz val="8"/>
      <name val="Arial"/>
      <family val="2"/>
      <charset val="204"/>
    </font>
    <font>
      <b/>
      <sz val="11"/>
      <color theme="1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"/>
      <family val="2"/>
      <charset val="204"/>
    </font>
    <font>
      <sz val="10"/>
      <name val="MS Sans Serif"/>
      <family val="2"/>
      <charset val="204"/>
    </font>
    <font>
      <sz val="10"/>
      <name val="ЏрЯмой Џроп"/>
    </font>
    <font>
      <sz val="8"/>
      <name val="Helv"/>
      <charset val="204"/>
    </font>
    <font>
      <sz val="8"/>
      <name val="Helv"/>
    </font>
    <font>
      <sz val="10"/>
      <name val="Arial Cyr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u/>
      <sz val="11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b/>
      <sz val="10"/>
      <color indexed="12"/>
      <name val="Arial Cyr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2"/>
      <name val="Arial"/>
      <family val="2"/>
      <charset val="204"/>
    </font>
    <font>
      <b/>
      <sz val="14"/>
      <name val="Arial"/>
      <family val="2"/>
      <charset val="204"/>
    </font>
    <font>
      <sz val="12"/>
      <name val="Arial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0"/>
      <name val="Times New Roman CYR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0"/>
      <name val="NTHarmonica"/>
    </font>
    <font>
      <sz val="11"/>
      <color indexed="17"/>
      <name val="Calibri"/>
      <family val="2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color theme="1"/>
      <name val="Times New Roman"/>
      <family val="1"/>
      <charset val="204"/>
    </font>
    <font>
      <b/>
      <i/>
      <sz val="10"/>
      <name val="Arial"/>
      <family val="2"/>
      <charset val="204"/>
    </font>
  </fonts>
  <fills count="2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2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7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767">
    <xf numFmtId="0" fontId="0" fillId="0" borderId="0"/>
    <xf numFmtId="0" fontId="7" fillId="0" borderId="0"/>
    <xf numFmtId="0" fontId="10" fillId="0" borderId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164" fontId="15" fillId="0" borderId="0" applyFont="0" applyFill="0" applyBorder="0" applyAlignment="0" applyProtection="0"/>
    <xf numFmtId="165" fontId="15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6" fontId="16" fillId="0" borderId="0" applyFont="0" applyFill="0" applyBorder="0" applyAlignment="0" applyProtection="0"/>
    <xf numFmtId="167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10" fillId="0" borderId="0"/>
    <xf numFmtId="169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1" fontId="15" fillId="0" borderId="0" applyFont="0" applyFill="0" applyBorder="0" applyAlignment="0" applyProtection="0"/>
    <xf numFmtId="172" fontId="15" fillId="0" borderId="0" applyFont="0" applyFill="0" applyBorder="0" applyAlignment="0" applyProtection="0"/>
    <xf numFmtId="0" fontId="17" fillId="0" borderId="0"/>
    <xf numFmtId="0" fontId="18" fillId="0" borderId="0"/>
    <xf numFmtId="0" fontId="19" fillId="0" borderId="0" applyNumberFormat="0">
      <alignment horizontal="left"/>
    </xf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173" fontId="20" fillId="0" borderId="9">
      <protection locked="0"/>
    </xf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1" fillId="7" borderId="10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2" fillId="20" borderId="11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3" fillId="20" borderId="10" applyNumberFormat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24" fillId="0" borderId="0" applyNumberFormat="0" applyFill="0" applyBorder="0" applyAlignment="0" applyProtection="0">
      <alignment vertical="top"/>
      <protection locked="0"/>
    </xf>
    <xf numFmtId="0" fontId="25" fillId="0" borderId="0" applyBorder="0">
      <alignment horizontal="center" vertical="center" wrapText="1"/>
    </xf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6" fillId="0" borderId="12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7" fillId="0" borderId="13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14" applyNumberFormat="0" applyFill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5" applyBorder="0">
      <alignment horizontal="center" vertical="center" wrapText="1"/>
    </xf>
    <xf numFmtId="173" fontId="30" fillId="21" borderId="9"/>
    <xf numFmtId="4" fontId="31" fillId="22" borderId="2" applyBorder="0">
      <alignment horizontal="right"/>
    </xf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2" fillId="0" borderId="16" applyNumberFormat="0" applyFill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3" fillId="23" borderId="17" applyNumberFormat="0" applyAlignment="0" applyProtection="0"/>
    <xf numFmtId="0" fontId="34" fillId="0" borderId="0">
      <alignment horizontal="center" vertical="top" wrapText="1"/>
    </xf>
    <xf numFmtId="0" fontId="35" fillId="0" borderId="0">
      <alignment horizontal="center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5" fillId="0" borderId="0">
      <alignment horizontal="centerContinuous" vertical="center" wrapText="1"/>
    </xf>
    <xf numFmtId="0" fontId="36" fillId="24" borderId="0" applyFill="0">
      <alignment wrapText="1"/>
    </xf>
    <xf numFmtId="0" fontId="36" fillId="24" borderId="0" applyFill="0">
      <alignment wrapText="1"/>
    </xf>
    <xf numFmtId="0" fontId="36" fillId="24" borderId="0" applyFill="0">
      <alignment wrapText="1"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49" fontId="31" fillId="0" borderId="0" applyBorder="0">
      <alignment vertical="top"/>
    </xf>
    <xf numFmtId="0" fontId="15" fillId="0" borderId="0"/>
    <xf numFmtId="0" fontId="15" fillId="0" borderId="0"/>
    <xf numFmtId="49" fontId="31" fillId="0" borderId="0" applyBorder="0">
      <alignment vertical="top"/>
    </xf>
    <xf numFmtId="49" fontId="31" fillId="0" borderId="0" applyBorder="0">
      <alignment vertical="top"/>
    </xf>
    <xf numFmtId="49" fontId="31" fillId="0" borderId="0" applyBorder="0">
      <alignment vertical="top"/>
    </xf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39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0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49" fontId="31" fillId="0" borderId="0" applyBorder="0">
      <alignment vertical="top"/>
    </xf>
    <xf numFmtId="49" fontId="31" fillId="0" borderId="0" applyBorder="0">
      <alignment vertical="top"/>
    </xf>
    <xf numFmtId="49" fontId="31" fillId="0" borderId="0" applyBorder="0">
      <alignment vertical="top"/>
    </xf>
    <xf numFmtId="49" fontId="31" fillId="0" borderId="0" applyBorder="0">
      <alignment vertical="top"/>
    </xf>
    <xf numFmtId="49" fontId="31" fillId="0" borderId="0" applyBorder="0">
      <alignment vertical="top"/>
    </xf>
    <xf numFmtId="0" fontId="1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15" fillId="0" borderId="0"/>
    <xf numFmtId="0" fontId="1" fillId="0" borderId="0"/>
    <xf numFmtId="0" fontId="1" fillId="0" borderId="0"/>
    <xf numFmtId="0" fontId="15" fillId="0" borderId="0"/>
    <xf numFmtId="0" fontId="15" fillId="0" borderId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0" fontId="13" fillId="26" borderId="18" applyNumberFormat="0" applyFont="0" applyAlignment="0" applyProtection="0"/>
    <xf numFmtId="9" fontId="10" fillId="0" borderId="0" applyFont="0" applyFill="0" applyBorder="0" applyAlignment="0" applyProtection="0"/>
    <xf numFmtId="9" fontId="10" fillId="0" borderId="0" applyFont="0" applyFill="0" applyBorder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42" fillId="0" borderId="19" applyNumberFormat="0" applyFill="0" applyAlignment="0" applyProtection="0"/>
    <xf numFmtId="0" fontId="20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49" fontId="36" fillId="0" borderId="0">
      <alignment horizontal="center"/>
    </xf>
    <xf numFmtId="41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170" fontId="15" fillId="0" borderId="0" applyFont="0" applyFill="0" applyBorder="0" applyAlignment="0" applyProtection="0"/>
    <xf numFmtId="4" fontId="31" fillId="24" borderId="0" applyBorder="0">
      <alignment horizontal="right"/>
    </xf>
    <xf numFmtId="4" fontId="31" fillId="24" borderId="0" applyFont="0" applyBorder="0">
      <alignment horizontal="right"/>
    </xf>
    <xf numFmtId="4" fontId="31" fillId="27" borderId="20" applyBorder="0">
      <alignment horizontal="right"/>
    </xf>
    <xf numFmtId="4" fontId="31" fillId="24" borderId="20" applyBorder="0">
      <alignment horizontal="right"/>
    </xf>
    <xf numFmtId="4" fontId="31" fillId="24" borderId="2" applyFont="0" applyBorder="0">
      <alignment horizontal="right"/>
    </xf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  <xf numFmtId="0" fontId="46" fillId="4" borderId="0" applyNumberFormat="0" applyBorder="0" applyAlignment="0" applyProtection="0"/>
  </cellStyleXfs>
  <cellXfs count="115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41" fontId="8" fillId="0" borderId="0" xfId="1" applyNumberFormat="1" applyFont="1" applyFill="1" applyAlignment="1" applyProtection="1">
      <alignment vertical="top"/>
      <protection hidden="1"/>
    </xf>
    <xf numFmtId="3" fontId="9" fillId="0" borderId="0" xfId="1" applyNumberFormat="1" applyFont="1" applyFill="1" applyAlignment="1" applyProtection="1">
      <alignment vertical="top"/>
      <protection hidden="1"/>
    </xf>
    <xf numFmtId="41" fontId="8" fillId="0" borderId="0" xfId="1" applyNumberFormat="1" applyFont="1" applyFill="1" applyAlignment="1" applyProtection="1">
      <alignment horizontal="right"/>
      <protection hidden="1"/>
    </xf>
    <xf numFmtId="0" fontId="4" fillId="0" borderId="5" xfId="0" applyFont="1" applyBorder="1"/>
    <xf numFmtId="0" fontId="11" fillId="0" borderId="2" xfId="2" applyFont="1" applyFill="1" applyBorder="1" applyAlignment="1" applyProtection="1">
      <alignment horizontal="center" vertical="center" wrapText="1"/>
      <protection hidden="1"/>
    </xf>
    <xf numFmtId="0" fontId="11" fillId="0" borderId="1" xfId="2" applyFont="1" applyFill="1" applyBorder="1" applyAlignment="1" applyProtection="1">
      <alignment horizontal="center" vertical="center" wrapText="1"/>
      <protection hidden="1"/>
    </xf>
    <xf numFmtId="0" fontId="11" fillId="0" borderId="2" xfId="0" applyFont="1" applyFill="1" applyBorder="1"/>
    <xf numFmtId="0" fontId="11" fillId="0" borderId="2" xfId="1" applyFont="1" applyFill="1" applyBorder="1" applyAlignment="1" applyProtection="1">
      <alignment horizontal="left" vertical="center" wrapText="1"/>
      <protection hidden="1"/>
    </xf>
    <xf numFmtId="4" fontId="11" fillId="0" borderId="2" xfId="1" applyNumberFormat="1" applyFont="1" applyFill="1" applyBorder="1" applyAlignment="1" applyProtection="1">
      <alignment horizontal="right" vertical="center"/>
      <protection hidden="1"/>
    </xf>
    <xf numFmtId="0" fontId="12" fillId="0" borderId="0" xfId="0" applyFont="1"/>
    <xf numFmtId="0" fontId="8" fillId="0" borderId="8" xfId="0" applyFont="1" applyFill="1" applyBorder="1" applyAlignment="1">
      <alignment wrapText="1"/>
    </xf>
    <xf numFmtId="0" fontId="8" fillId="0" borderId="8" xfId="1" applyFont="1" applyFill="1" applyBorder="1" applyAlignment="1" applyProtection="1">
      <alignment horizontal="left" vertical="center" wrapText="1"/>
      <protection hidden="1"/>
    </xf>
    <xf numFmtId="4" fontId="8" fillId="0" borderId="8" xfId="1" applyNumberFormat="1" applyFont="1" applyFill="1" applyBorder="1" applyAlignment="1" applyProtection="1">
      <alignment horizontal="right" vertical="center" wrapText="1"/>
      <protection hidden="1"/>
    </xf>
    <xf numFmtId="0" fontId="11" fillId="0" borderId="8" xfId="1" applyFont="1" applyFill="1" applyBorder="1" applyAlignment="1" applyProtection="1">
      <alignment horizontal="left" vertical="center" wrapText="1"/>
      <protection hidden="1"/>
    </xf>
    <xf numFmtId="0" fontId="11" fillId="0" borderId="23" xfId="2" applyFont="1" applyFill="1" applyBorder="1" applyAlignment="1" applyProtection="1">
      <alignment vertical="center" wrapText="1"/>
      <protection hidden="1"/>
    </xf>
    <xf numFmtId="0" fontId="11" fillId="0" borderId="25" xfId="2" applyFont="1" applyFill="1" applyBorder="1" applyAlignment="1" applyProtection="1">
      <alignment vertical="center" wrapText="1"/>
      <protection hidden="1"/>
    </xf>
    <xf numFmtId="0" fontId="47" fillId="0" borderId="2" xfId="2" applyFont="1" applyFill="1" applyBorder="1" applyAlignment="1" applyProtection="1">
      <alignment horizontal="center" wrapText="1"/>
      <protection hidden="1"/>
    </xf>
    <xf numFmtId="0" fontId="48" fillId="0" borderId="2" xfId="0" applyFont="1" applyBorder="1" applyAlignment="1">
      <alignment horizontal="center"/>
    </xf>
    <xf numFmtId="0" fontId="11" fillId="0" borderId="6" xfId="2" applyFont="1" applyFill="1" applyBorder="1" applyAlignment="1" applyProtection="1">
      <alignment horizontal="center" vertical="center" wrapText="1"/>
      <protection hidden="1"/>
    </xf>
    <xf numFmtId="0" fontId="3" fillId="0" borderId="0" xfId="0" applyFont="1" applyAlignment="1">
      <alignment horizontal="left" vertical="center"/>
    </xf>
    <xf numFmtId="4" fontId="9" fillId="0" borderId="8" xfId="1" applyNumberFormat="1" applyFont="1" applyFill="1" applyBorder="1" applyAlignment="1" applyProtection="1">
      <alignment horizontal="right" vertical="center" wrapText="1"/>
      <protection hidden="1"/>
    </xf>
    <xf numFmtId="4" fontId="8" fillId="0" borderId="0" xfId="1" applyNumberFormat="1" applyFont="1" applyFill="1" applyBorder="1" applyAlignment="1" applyProtection="1">
      <alignment horizontal="right" vertical="center" wrapText="1"/>
      <protection hidden="1"/>
    </xf>
    <xf numFmtId="4" fontId="8" fillId="0" borderId="2" xfId="1" applyNumberFormat="1" applyFont="1" applyFill="1" applyBorder="1" applyAlignment="1" applyProtection="1">
      <alignment horizontal="right" vertical="center"/>
      <protection hidden="1"/>
    </xf>
    <xf numFmtId="0" fontId="8" fillId="0" borderId="31" xfId="1" applyFont="1" applyFill="1" applyBorder="1" applyAlignment="1" applyProtection="1">
      <alignment horizontal="left" vertical="center" wrapText="1"/>
      <protection hidden="1"/>
    </xf>
    <xf numFmtId="4" fontId="8" fillId="0" borderId="31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2" xfId="1" applyFont="1" applyFill="1" applyBorder="1" applyAlignment="1" applyProtection="1">
      <alignment horizontal="left" vertical="center" wrapText="1"/>
      <protection hidden="1"/>
    </xf>
    <xf numFmtId="4" fontId="8" fillId="0" borderId="2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32" xfId="1" applyFont="1" applyFill="1" applyBorder="1" applyAlignment="1" applyProtection="1">
      <alignment horizontal="left" vertical="center" wrapText="1"/>
      <protection hidden="1"/>
    </xf>
    <xf numFmtId="4" fontId="11" fillId="0" borderId="4" xfId="1" applyNumberFormat="1" applyFont="1" applyFill="1" applyBorder="1" applyAlignment="1" applyProtection="1">
      <alignment horizontal="right" vertical="center"/>
      <protection hidden="1"/>
    </xf>
    <xf numFmtId="4" fontId="8" fillId="0" borderId="34" xfId="1" applyNumberFormat="1" applyFont="1" applyFill="1" applyBorder="1" applyAlignment="1" applyProtection="1">
      <alignment horizontal="right" vertical="center" wrapText="1"/>
      <protection hidden="1"/>
    </xf>
    <xf numFmtId="0" fontId="8" fillId="0" borderId="36" xfId="0" applyFont="1" applyFill="1" applyBorder="1" applyAlignment="1">
      <alignment wrapText="1"/>
    </xf>
    <xf numFmtId="16" fontId="8" fillId="0" borderId="36" xfId="0" applyNumberFormat="1" applyFont="1" applyFill="1" applyBorder="1" applyAlignment="1">
      <alignment horizontal="left" wrapText="1"/>
    </xf>
    <xf numFmtId="0" fontId="8" fillId="0" borderId="36" xfId="0" applyFont="1" applyFill="1" applyBorder="1" applyAlignment="1">
      <alignment horizontal="left" wrapText="1"/>
    </xf>
    <xf numFmtId="17" fontId="8" fillId="0" borderId="36" xfId="0" applyNumberFormat="1" applyFont="1" applyFill="1" applyBorder="1" applyAlignment="1">
      <alignment horizontal="left" wrapText="1"/>
    </xf>
    <xf numFmtId="0" fontId="8" fillId="0" borderId="37" xfId="0" applyFont="1" applyFill="1" applyBorder="1" applyAlignment="1">
      <alignment horizontal="left" wrapText="1"/>
    </xf>
    <xf numFmtId="0" fontId="8" fillId="0" borderId="35" xfId="0" applyFont="1" applyFill="1" applyBorder="1" applyAlignment="1">
      <alignment horizontal="left" wrapText="1"/>
    </xf>
    <xf numFmtId="0" fontId="8" fillId="0" borderId="38" xfId="0" applyFont="1" applyFill="1" applyBorder="1" applyAlignment="1">
      <alignment horizontal="left" wrapText="1"/>
    </xf>
    <xf numFmtId="0" fontId="8" fillId="0" borderId="39" xfId="1" applyFont="1" applyFill="1" applyBorder="1" applyAlignment="1" applyProtection="1">
      <alignment horizontal="left" vertical="center" wrapText="1"/>
      <protection hidden="1"/>
    </xf>
    <xf numFmtId="0" fontId="8" fillId="0" borderId="40" xfId="1" applyFont="1" applyFill="1" applyBorder="1" applyAlignment="1" applyProtection="1">
      <alignment horizontal="left" vertical="center" wrapText="1"/>
      <protection hidden="1"/>
    </xf>
    <xf numFmtId="4" fontId="8" fillId="0" borderId="40" xfId="1" applyNumberFormat="1" applyFont="1" applyFill="1" applyBorder="1" applyAlignment="1" applyProtection="1">
      <alignment horizontal="right" vertical="center" wrapText="1"/>
      <protection hidden="1"/>
    </xf>
    <xf numFmtId="0" fontId="9" fillId="0" borderId="42" xfId="0" applyFont="1" applyFill="1" applyBorder="1"/>
    <xf numFmtId="0" fontId="11" fillId="0" borderId="43" xfId="1" applyFont="1" applyFill="1" applyBorder="1" applyAlignment="1" applyProtection="1">
      <alignment horizontal="left" vertical="center" wrapText="1"/>
      <protection hidden="1"/>
    </xf>
    <xf numFmtId="4" fontId="11" fillId="0" borderId="43" xfId="1" applyNumberFormat="1" applyFont="1" applyFill="1" applyBorder="1" applyAlignment="1" applyProtection="1">
      <alignment horizontal="right" vertical="center"/>
      <protection hidden="1"/>
    </xf>
    <xf numFmtId="4" fontId="9" fillId="0" borderId="43" xfId="1" applyNumberFormat="1" applyFont="1" applyFill="1" applyBorder="1" applyAlignment="1" applyProtection="1">
      <alignment horizontal="right" vertical="center"/>
      <protection hidden="1"/>
    </xf>
    <xf numFmtId="0" fontId="9" fillId="0" borderId="44" xfId="0" applyFont="1" applyFill="1" applyBorder="1" applyAlignment="1">
      <alignment wrapText="1"/>
    </xf>
    <xf numFmtId="0" fontId="9" fillId="0" borderId="45" xfId="1" applyFont="1" applyFill="1" applyBorder="1" applyAlignment="1" applyProtection="1">
      <alignment horizontal="left" vertical="center" wrapText="1"/>
      <protection hidden="1"/>
    </xf>
    <xf numFmtId="0" fontId="11" fillId="0" borderId="45" xfId="1" applyFont="1" applyFill="1" applyBorder="1" applyAlignment="1" applyProtection="1">
      <alignment horizontal="left" vertical="center" wrapText="1"/>
      <protection hidden="1"/>
    </xf>
    <xf numFmtId="4" fontId="9" fillId="0" borderId="45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6" xfId="1" applyNumberFormat="1" applyFont="1" applyFill="1" applyBorder="1" applyAlignment="1" applyProtection="1">
      <alignment horizontal="right" vertical="center"/>
      <protection hidden="1"/>
    </xf>
    <xf numFmtId="4" fontId="11" fillId="0" borderId="6" xfId="1" applyNumberFormat="1" applyFont="1" applyFill="1" applyBorder="1" applyAlignment="1" applyProtection="1">
      <alignment horizontal="right" vertical="center"/>
      <protection hidden="1"/>
    </xf>
    <xf numFmtId="0" fontId="8" fillId="0" borderId="41" xfId="0" applyFont="1" applyFill="1" applyBorder="1" applyAlignment="1">
      <alignment wrapText="1"/>
    </xf>
    <xf numFmtId="4" fontId="8" fillId="0" borderId="32" xfId="1" applyNumberFormat="1" applyFont="1" applyFill="1" applyBorder="1" applyAlignment="1" applyProtection="1">
      <alignment horizontal="right" vertical="center" wrapText="1"/>
      <protection hidden="1"/>
    </xf>
    <xf numFmtId="4" fontId="8" fillId="0" borderId="7" xfId="1" applyNumberFormat="1" applyFont="1" applyFill="1" applyBorder="1" applyAlignment="1" applyProtection="1">
      <alignment horizontal="right" vertical="center"/>
      <protection hidden="1"/>
    </xf>
    <xf numFmtId="0" fontId="9" fillId="0" borderId="46" xfId="0" applyFont="1" applyFill="1" applyBorder="1" applyAlignment="1">
      <alignment horizontal="right" wrapText="1"/>
    </xf>
    <xf numFmtId="0" fontId="9" fillId="0" borderId="47" xfId="1" applyFont="1" applyFill="1" applyBorder="1" applyAlignment="1" applyProtection="1">
      <alignment horizontal="left" vertical="center" wrapText="1"/>
      <protection hidden="1"/>
    </xf>
    <xf numFmtId="0" fontId="11" fillId="0" borderId="47" xfId="1" applyFont="1" applyFill="1" applyBorder="1" applyAlignment="1" applyProtection="1">
      <alignment horizontal="left" vertical="center" wrapText="1"/>
      <protection hidden="1"/>
    </xf>
    <xf numFmtId="4" fontId="9" fillId="0" borderId="47" xfId="1" applyNumberFormat="1" applyFont="1" applyFill="1" applyBorder="1" applyAlignment="1" applyProtection="1">
      <alignment horizontal="right" vertical="center" wrapText="1"/>
      <protection hidden="1"/>
    </xf>
    <xf numFmtId="0" fontId="47" fillId="0" borderId="21" xfId="2" applyFont="1" applyFill="1" applyBorder="1" applyAlignment="1" applyProtection="1">
      <alignment horizontal="center" wrapText="1"/>
      <protection hidden="1"/>
    </xf>
    <xf numFmtId="0" fontId="11" fillId="0" borderId="5" xfId="2" applyFont="1" applyFill="1" applyBorder="1" applyAlignment="1" applyProtection="1">
      <alignment horizontal="center" vertical="center" wrapText="1"/>
      <protection hidden="1"/>
    </xf>
    <xf numFmtId="4" fontId="11" fillId="0" borderId="48" xfId="1" applyNumberFormat="1" applyFont="1" applyFill="1" applyBorder="1" applyAlignment="1" applyProtection="1">
      <alignment horizontal="right" vertical="center"/>
      <protection hidden="1"/>
    </xf>
    <xf numFmtId="4" fontId="9" fillId="0" borderId="5" xfId="1" applyNumberFormat="1" applyFont="1" applyFill="1" applyBorder="1" applyAlignment="1" applyProtection="1">
      <alignment horizontal="right" vertical="center"/>
      <protection hidden="1"/>
    </xf>
    <xf numFmtId="4" fontId="9" fillId="0" borderId="48" xfId="1" applyNumberFormat="1" applyFont="1" applyFill="1" applyBorder="1" applyAlignment="1" applyProtection="1">
      <alignment horizontal="right" vertical="center"/>
      <protection hidden="1"/>
    </xf>
    <xf numFmtId="4" fontId="8" fillId="0" borderId="24" xfId="1" applyNumberFormat="1" applyFont="1" applyFill="1" applyBorder="1" applyAlignment="1" applyProtection="1">
      <alignment horizontal="right" vertical="center"/>
      <protection hidden="1"/>
    </xf>
    <xf numFmtId="4" fontId="8" fillId="0" borderId="21" xfId="1" applyNumberFormat="1" applyFont="1" applyFill="1" applyBorder="1" applyAlignment="1" applyProtection="1">
      <alignment horizontal="right" vertical="center"/>
      <protection hidden="1"/>
    </xf>
    <xf numFmtId="4" fontId="8" fillId="0" borderId="49" xfId="1" applyNumberFormat="1" applyFont="1" applyFill="1" applyBorder="1" applyAlignment="1" applyProtection="1">
      <alignment horizontal="right" vertical="center" wrapText="1"/>
      <protection hidden="1"/>
    </xf>
    <xf numFmtId="4" fontId="8" fillId="0" borderId="50" xfId="1" applyNumberFormat="1" applyFont="1" applyFill="1" applyBorder="1" applyAlignment="1" applyProtection="1">
      <alignment horizontal="right" vertical="center" wrapText="1"/>
      <protection hidden="1"/>
    </xf>
    <xf numFmtId="4" fontId="8" fillId="0" borderId="21" xfId="1" applyNumberFormat="1" applyFont="1" applyFill="1" applyBorder="1" applyAlignment="1" applyProtection="1">
      <alignment horizontal="right" vertical="center" wrapText="1"/>
      <protection hidden="1"/>
    </xf>
    <xf numFmtId="4" fontId="8" fillId="0" borderId="51" xfId="1" applyNumberFormat="1" applyFont="1" applyFill="1" applyBorder="1" applyAlignment="1" applyProtection="1">
      <alignment horizontal="right" vertical="center" wrapText="1"/>
      <protection hidden="1"/>
    </xf>
    <xf numFmtId="4" fontId="49" fillId="0" borderId="33" xfId="1" applyNumberFormat="1" applyFont="1" applyFill="1" applyBorder="1" applyAlignment="1" applyProtection="1">
      <alignment horizontal="right" vertical="center"/>
      <protection hidden="1"/>
    </xf>
    <xf numFmtId="4" fontId="12" fillId="0" borderId="0" xfId="0" applyNumberFormat="1" applyFont="1"/>
    <xf numFmtId="0" fontId="8" fillId="0" borderId="37" xfId="0" applyFont="1" applyFill="1" applyBorder="1" applyAlignment="1">
      <alignment wrapText="1"/>
    </xf>
    <xf numFmtId="4" fontId="8" fillId="0" borderId="1" xfId="1" applyNumberFormat="1" applyFont="1" applyFill="1" applyBorder="1" applyAlignment="1" applyProtection="1">
      <alignment horizontal="right" vertical="center"/>
      <protection hidden="1"/>
    </xf>
    <xf numFmtId="4" fontId="8" fillId="0" borderId="22" xfId="1" applyNumberFormat="1" applyFont="1" applyFill="1" applyBorder="1" applyAlignment="1" applyProtection="1">
      <alignment horizontal="right" vertical="center"/>
      <protection hidden="1"/>
    </xf>
    <xf numFmtId="4" fontId="8" fillId="0" borderId="60" xfId="1" applyNumberFormat="1" applyFont="1" applyFill="1" applyBorder="1" applyAlignment="1" applyProtection="1">
      <alignment horizontal="right" vertical="center" wrapText="1"/>
      <protection hidden="1"/>
    </xf>
    <xf numFmtId="4" fontId="9" fillId="0" borderId="61" xfId="1" applyNumberFormat="1" applyFont="1" applyFill="1" applyBorder="1" applyAlignment="1" applyProtection="1">
      <alignment horizontal="right" vertical="center" wrapText="1"/>
      <protection hidden="1"/>
    </xf>
    <xf numFmtId="0" fontId="50" fillId="0" borderId="52" xfId="0" applyFont="1" applyBorder="1" applyAlignment="1">
      <alignment horizontal="center"/>
    </xf>
    <xf numFmtId="0" fontId="50" fillId="0" borderId="53" xfId="0" applyFont="1" applyBorder="1" applyAlignment="1">
      <alignment horizontal="center"/>
    </xf>
    <xf numFmtId="0" fontId="50" fillId="0" borderId="54" xfId="0" applyFont="1" applyBorder="1" applyAlignment="1">
      <alignment horizontal="center"/>
    </xf>
    <xf numFmtId="4" fontId="51" fillId="0" borderId="33" xfId="1" applyNumberFormat="1" applyFont="1" applyFill="1" applyBorder="1" applyAlignment="1" applyProtection="1">
      <alignment horizontal="right" vertical="center" wrapText="1"/>
      <protection hidden="1"/>
    </xf>
    <xf numFmtId="4" fontId="15" fillId="0" borderId="55" xfId="1" applyNumberFormat="1" applyFont="1" applyFill="1" applyBorder="1" applyAlignment="1" applyProtection="1">
      <alignment horizontal="right" vertical="center" wrapText="1"/>
      <protection hidden="1"/>
    </xf>
    <xf numFmtId="4" fontId="15" fillId="0" borderId="56" xfId="1" applyNumberFormat="1" applyFont="1" applyFill="1" applyBorder="1" applyAlignment="1" applyProtection="1">
      <alignment horizontal="right" vertical="center" wrapText="1"/>
      <protection hidden="1"/>
    </xf>
    <xf numFmtId="4" fontId="15" fillId="0" borderId="57" xfId="1" applyNumberFormat="1" applyFont="1" applyFill="1" applyBorder="1" applyAlignment="1" applyProtection="1">
      <alignment horizontal="right" vertical="center" wrapText="1"/>
      <protection hidden="1"/>
    </xf>
    <xf numFmtId="4" fontId="15" fillId="0" borderId="58" xfId="1" applyNumberFormat="1" applyFont="1" applyFill="1" applyBorder="1" applyAlignment="1" applyProtection="1">
      <alignment horizontal="right" vertical="center" wrapText="1"/>
      <protection hidden="1"/>
    </xf>
    <xf numFmtId="4" fontId="15" fillId="0" borderId="59" xfId="1" applyNumberFormat="1" applyFont="1" applyFill="1" applyBorder="1" applyAlignment="1" applyProtection="1">
      <alignment horizontal="right" vertical="center" wrapText="1"/>
      <protection hidden="1"/>
    </xf>
    <xf numFmtId="174" fontId="51" fillId="0" borderId="54" xfId="1" applyNumberFormat="1" applyFont="1" applyFill="1" applyBorder="1" applyAlignment="1" applyProtection="1">
      <alignment horizontal="right" vertical="center"/>
      <protection hidden="1"/>
    </xf>
    <xf numFmtId="174" fontId="15" fillId="0" borderId="56" xfId="1" applyNumberFormat="1" applyFont="1" applyFill="1" applyBorder="1" applyAlignment="1" applyProtection="1">
      <alignment horizontal="right" vertical="center" wrapText="1"/>
      <protection hidden="1"/>
    </xf>
    <xf numFmtId="0" fontId="3" fillId="0" borderId="0" xfId="0" applyFont="1" applyAlignment="1">
      <alignment horizontal="left" vertical="center"/>
    </xf>
    <xf numFmtId="0" fontId="11" fillId="0" borderId="15" xfId="2" applyFont="1" applyFill="1" applyBorder="1" applyAlignment="1" applyProtection="1">
      <alignment horizontal="center" vertical="center" wrapText="1"/>
      <protection hidden="1"/>
    </xf>
    <xf numFmtId="0" fontId="11" fillId="0" borderId="30" xfId="2" applyFont="1" applyFill="1" applyBorder="1" applyAlignment="1" applyProtection="1">
      <alignment horizontal="center" vertical="center" wrapText="1"/>
      <protection hidden="1"/>
    </xf>
    <xf numFmtId="0" fontId="11" fillId="0" borderId="26" xfId="2" applyFont="1" applyFill="1" applyBorder="1" applyAlignment="1" applyProtection="1">
      <alignment horizontal="center" vertical="center" wrapText="1"/>
      <protection hidden="1"/>
    </xf>
    <xf numFmtId="0" fontId="11" fillId="0" borderId="6" xfId="2" applyFont="1" applyFill="1" applyBorder="1" applyAlignment="1" applyProtection="1">
      <alignment horizontal="center" vertical="center" wrapText="1"/>
      <protection hidden="1"/>
    </xf>
    <xf numFmtId="0" fontId="11" fillId="0" borderId="27" xfId="2" applyFont="1" applyFill="1" applyBorder="1" applyAlignment="1" applyProtection="1">
      <alignment horizontal="center" vertical="center" wrapText="1"/>
      <protection hidden="1"/>
    </xf>
    <xf numFmtId="0" fontId="11" fillId="0" borderId="5" xfId="2" applyFont="1" applyFill="1" applyBorder="1" applyAlignment="1" applyProtection="1">
      <alignment horizontal="center" vertical="center" wrapText="1"/>
      <protection hidden="1"/>
    </xf>
    <xf numFmtId="0" fontId="47" fillId="0" borderId="21" xfId="2" applyFont="1" applyFill="1" applyBorder="1" applyAlignment="1" applyProtection="1">
      <alignment horizontal="center" vertical="center" wrapText="1"/>
      <protection hidden="1"/>
    </xf>
    <xf numFmtId="0" fontId="47" fillId="0" borderId="3" xfId="2" applyFont="1" applyFill="1" applyBorder="1" applyAlignment="1" applyProtection="1">
      <alignment horizontal="center" vertical="center" wrapText="1"/>
      <protection hidden="1"/>
    </xf>
    <xf numFmtId="0" fontId="47" fillId="0" borderId="4" xfId="2" applyFont="1" applyFill="1" applyBorder="1" applyAlignment="1" applyProtection="1">
      <alignment horizontal="center" vertical="center" wrapText="1"/>
      <protection hidden="1"/>
    </xf>
    <xf numFmtId="0" fontId="47" fillId="0" borderId="28" xfId="2" applyFont="1" applyFill="1" applyBorder="1" applyAlignment="1" applyProtection="1">
      <alignment horizontal="center" vertical="center" wrapText="1"/>
      <protection hidden="1"/>
    </xf>
    <xf numFmtId="0" fontId="47" fillId="0" borderId="29" xfId="2" applyFont="1" applyFill="1" applyBorder="1" applyAlignment="1" applyProtection="1">
      <alignment horizontal="center" vertical="center" wrapText="1"/>
      <protection hidden="1"/>
    </xf>
    <xf numFmtId="0" fontId="6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1" xfId="2" applyFont="1" applyFill="1" applyBorder="1" applyAlignment="1" applyProtection="1">
      <alignment horizontal="center" vertical="center" wrapText="1"/>
      <protection hidden="1"/>
    </xf>
    <xf numFmtId="0" fontId="11" fillId="0" borderId="2" xfId="2" applyFont="1" applyFill="1" applyBorder="1" applyAlignment="1" applyProtection="1">
      <alignment horizontal="center" vertical="center" wrapText="1"/>
      <protection hidden="1"/>
    </xf>
    <xf numFmtId="0" fontId="11" fillId="0" borderId="7" xfId="2" applyFont="1" applyFill="1" applyBorder="1" applyAlignment="1" applyProtection="1">
      <alignment horizontal="center" vertical="center" wrapText="1"/>
      <protection hidden="1"/>
    </xf>
    <xf numFmtId="0" fontId="11" fillId="0" borderId="3" xfId="2" applyFont="1" applyFill="1" applyBorder="1" applyAlignment="1" applyProtection="1">
      <alignment horizontal="center" vertical="center" wrapText="1"/>
      <protection hidden="1"/>
    </xf>
    <xf numFmtId="0" fontId="11" fillId="0" borderId="4" xfId="2" applyFont="1" applyFill="1" applyBorder="1" applyAlignment="1" applyProtection="1">
      <alignment horizontal="center" vertical="center" wrapText="1"/>
      <protection hidden="1"/>
    </xf>
    <xf numFmtId="0" fontId="50" fillId="0" borderId="62" xfId="0" applyFont="1" applyBorder="1" applyAlignment="1">
      <alignment horizontal="center"/>
    </xf>
    <xf numFmtId="0" fontId="47" fillId="0" borderId="2" xfId="2" applyFont="1" applyFill="1" applyBorder="1" applyAlignment="1" applyProtection="1">
      <alignment vertical="center" wrapText="1"/>
      <protection hidden="1"/>
    </xf>
  </cellXfs>
  <cellStyles count="1767">
    <cellStyle name="20% - Акцент1 2 2" xfId="3"/>
    <cellStyle name="20% - Акцент1 2 3" xfId="4"/>
    <cellStyle name="20% - Акцент1 2 4" xfId="5"/>
    <cellStyle name="20% - Акцент1 2 5" xfId="6"/>
    <cellStyle name="20% - Акцент1 2 6" xfId="7"/>
    <cellStyle name="20% - Акцент1 2 7" xfId="8"/>
    <cellStyle name="20% - Акцент1 3 2" xfId="9"/>
    <cellStyle name="20% - Акцент1 3 3" xfId="10"/>
    <cellStyle name="20% - Акцент1 3 4" xfId="11"/>
    <cellStyle name="20% - Акцент1 3 5" xfId="12"/>
    <cellStyle name="20% - Акцент1 3 6" xfId="13"/>
    <cellStyle name="20% - Акцент1 3 7" xfId="14"/>
    <cellStyle name="20% - Акцент1 4 2" xfId="15"/>
    <cellStyle name="20% - Акцент1 4 3" xfId="16"/>
    <cellStyle name="20% - Акцент1 4 4" xfId="17"/>
    <cellStyle name="20% - Акцент1 4 5" xfId="18"/>
    <cellStyle name="20% - Акцент1 4 6" xfId="19"/>
    <cellStyle name="20% - Акцент1 4 7" xfId="20"/>
    <cellStyle name="20% - Акцент1 5 2" xfId="21"/>
    <cellStyle name="20% - Акцент1 5 3" xfId="22"/>
    <cellStyle name="20% - Акцент1 5 4" xfId="23"/>
    <cellStyle name="20% - Акцент1 5 5" xfId="24"/>
    <cellStyle name="20% - Акцент1 5 6" xfId="25"/>
    <cellStyle name="20% - Акцент1 5 7" xfId="26"/>
    <cellStyle name="20% - Акцент1 6 2" xfId="27"/>
    <cellStyle name="20% - Акцент1 6 3" xfId="28"/>
    <cellStyle name="20% - Акцент1 6 4" xfId="29"/>
    <cellStyle name="20% - Акцент1 6 5" xfId="30"/>
    <cellStyle name="20% - Акцент1 6 6" xfId="31"/>
    <cellStyle name="20% - Акцент1 6 7" xfId="32"/>
    <cellStyle name="20% - Акцент2 2 2" xfId="33"/>
    <cellStyle name="20% - Акцент2 2 3" xfId="34"/>
    <cellStyle name="20% - Акцент2 2 4" xfId="35"/>
    <cellStyle name="20% - Акцент2 2 5" xfId="36"/>
    <cellStyle name="20% - Акцент2 2 6" xfId="37"/>
    <cellStyle name="20% - Акцент2 2 7" xfId="38"/>
    <cellStyle name="20% - Акцент2 3 2" xfId="39"/>
    <cellStyle name="20% - Акцент2 3 3" xfId="40"/>
    <cellStyle name="20% - Акцент2 3 4" xfId="41"/>
    <cellStyle name="20% - Акцент2 3 5" xfId="42"/>
    <cellStyle name="20% - Акцент2 3 6" xfId="43"/>
    <cellStyle name="20% - Акцент2 3 7" xfId="44"/>
    <cellStyle name="20% - Акцент2 4 2" xfId="45"/>
    <cellStyle name="20% - Акцент2 4 3" xfId="46"/>
    <cellStyle name="20% - Акцент2 4 4" xfId="47"/>
    <cellStyle name="20% - Акцент2 4 5" xfId="48"/>
    <cellStyle name="20% - Акцент2 4 6" xfId="49"/>
    <cellStyle name="20% - Акцент2 4 7" xfId="50"/>
    <cellStyle name="20% - Акцент2 5 2" xfId="51"/>
    <cellStyle name="20% - Акцент2 5 3" xfId="52"/>
    <cellStyle name="20% - Акцент2 5 4" xfId="53"/>
    <cellStyle name="20% - Акцент2 5 5" xfId="54"/>
    <cellStyle name="20% - Акцент2 5 6" xfId="55"/>
    <cellStyle name="20% - Акцент2 5 7" xfId="56"/>
    <cellStyle name="20% - Акцент2 6 2" xfId="57"/>
    <cellStyle name="20% - Акцент2 6 3" xfId="58"/>
    <cellStyle name="20% - Акцент2 6 4" xfId="59"/>
    <cellStyle name="20% - Акцент2 6 5" xfId="60"/>
    <cellStyle name="20% - Акцент2 6 6" xfId="61"/>
    <cellStyle name="20% - Акцент2 6 7" xfId="62"/>
    <cellStyle name="20% - Акцент3 2 2" xfId="63"/>
    <cellStyle name="20% - Акцент3 2 3" xfId="64"/>
    <cellStyle name="20% - Акцент3 2 4" xfId="65"/>
    <cellStyle name="20% - Акцент3 2 5" xfId="66"/>
    <cellStyle name="20% - Акцент3 2 6" xfId="67"/>
    <cellStyle name="20% - Акцент3 2 7" xfId="68"/>
    <cellStyle name="20% - Акцент3 3 2" xfId="69"/>
    <cellStyle name="20% - Акцент3 3 3" xfId="70"/>
    <cellStyle name="20% - Акцент3 3 4" xfId="71"/>
    <cellStyle name="20% - Акцент3 3 5" xfId="72"/>
    <cellStyle name="20% - Акцент3 3 6" xfId="73"/>
    <cellStyle name="20% - Акцент3 3 7" xfId="74"/>
    <cellStyle name="20% - Акцент3 4 2" xfId="75"/>
    <cellStyle name="20% - Акцент3 4 3" xfId="76"/>
    <cellStyle name="20% - Акцент3 4 4" xfId="77"/>
    <cellStyle name="20% - Акцент3 4 5" xfId="78"/>
    <cellStyle name="20% - Акцент3 4 6" xfId="79"/>
    <cellStyle name="20% - Акцент3 4 7" xfId="80"/>
    <cellStyle name="20% - Акцент3 5 2" xfId="81"/>
    <cellStyle name="20% - Акцент3 5 3" xfId="82"/>
    <cellStyle name="20% - Акцент3 5 4" xfId="83"/>
    <cellStyle name="20% - Акцент3 5 5" xfId="84"/>
    <cellStyle name="20% - Акцент3 5 6" xfId="85"/>
    <cellStyle name="20% - Акцент3 5 7" xfId="86"/>
    <cellStyle name="20% - Акцент3 6 2" xfId="87"/>
    <cellStyle name="20% - Акцент3 6 3" xfId="88"/>
    <cellStyle name="20% - Акцент3 6 4" xfId="89"/>
    <cellStyle name="20% - Акцент3 6 5" xfId="90"/>
    <cellStyle name="20% - Акцент3 6 6" xfId="91"/>
    <cellStyle name="20% - Акцент3 6 7" xfId="92"/>
    <cellStyle name="20% - Акцент4 2 2" xfId="93"/>
    <cellStyle name="20% - Акцент4 2 3" xfId="94"/>
    <cellStyle name="20% - Акцент4 2 4" xfId="95"/>
    <cellStyle name="20% - Акцент4 2 5" xfId="96"/>
    <cellStyle name="20% - Акцент4 2 6" xfId="97"/>
    <cellStyle name="20% - Акцент4 2 7" xfId="98"/>
    <cellStyle name="20% - Акцент4 3 2" xfId="99"/>
    <cellStyle name="20% - Акцент4 3 3" xfId="100"/>
    <cellStyle name="20% - Акцент4 3 4" xfId="101"/>
    <cellStyle name="20% - Акцент4 3 5" xfId="102"/>
    <cellStyle name="20% - Акцент4 3 6" xfId="103"/>
    <cellStyle name="20% - Акцент4 3 7" xfId="104"/>
    <cellStyle name="20% - Акцент4 4 2" xfId="105"/>
    <cellStyle name="20% - Акцент4 4 3" xfId="106"/>
    <cellStyle name="20% - Акцент4 4 4" xfId="107"/>
    <cellStyle name="20% - Акцент4 4 5" xfId="108"/>
    <cellStyle name="20% - Акцент4 4 6" xfId="109"/>
    <cellStyle name="20% - Акцент4 4 7" xfId="110"/>
    <cellStyle name="20% - Акцент4 5 2" xfId="111"/>
    <cellStyle name="20% - Акцент4 5 3" xfId="112"/>
    <cellStyle name="20% - Акцент4 5 4" xfId="113"/>
    <cellStyle name="20% - Акцент4 5 5" xfId="114"/>
    <cellStyle name="20% - Акцент4 5 6" xfId="115"/>
    <cellStyle name="20% - Акцент4 5 7" xfId="116"/>
    <cellStyle name="20% - Акцент4 6 2" xfId="117"/>
    <cellStyle name="20% - Акцент4 6 3" xfId="118"/>
    <cellStyle name="20% - Акцент4 6 4" xfId="119"/>
    <cellStyle name="20% - Акцент4 6 5" xfId="120"/>
    <cellStyle name="20% - Акцент4 6 6" xfId="121"/>
    <cellStyle name="20% - Акцент4 6 7" xfId="122"/>
    <cellStyle name="20% - Акцент5 2 2" xfId="123"/>
    <cellStyle name="20% - Акцент5 2 3" xfId="124"/>
    <cellStyle name="20% - Акцент5 2 4" xfId="125"/>
    <cellStyle name="20% - Акцент5 2 5" xfId="126"/>
    <cellStyle name="20% - Акцент5 2 6" xfId="127"/>
    <cellStyle name="20% - Акцент5 2 7" xfId="128"/>
    <cellStyle name="20% - Акцент5 3 2" xfId="129"/>
    <cellStyle name="20% - Акцент5 3 3" xfId="130"/>
    <cellStyle name="20% - Акцент5 3 4" xfId="131"/>
    <cellStyle name="20% - Акцент5 3 5" xfId="132"/>
    <cellStyle name="20% - Акцент5 3 6" xfId="133"/>
    <cellStyle name="20% - Акцент5 3 7" xfId="134"/>
    <cellStyle name="20% - Акцент5 4 2" xfId="135"/>
    <cellStyle name="20% - Акцент5 4 3" xfId="136"/>
    <cellStyle name="20% - Акцент5 4 4" xfId="137"/>
    <cellStyle name="20% - Акцент5 4 5" xfId="138"/>
    <cellStyle name="20% - Акцент5 4 6" xfId="139"/>
    <cellStyle name="20% - Акцент5 4 7" xfId="140"/>
    <cellStyle name="20% - Акцент5 5 2" xfId="141"/>
    <cellStyle name="20% - Акцент5 5 3" xfId="142"/>
    <cellStyle name="20% - Акцент5 5 4" xfId="143"/>
    <cellStyle name="20% - Акцент5 5 5" xfId="144"/>
    <cellStyle name="20% - Акцент5 5 6" xfId="145"/>
    <cellStyle name="20% - Акцент5 5 7" xfId="146"/>
    <cellStyle name="20% - Акцент5 6 2" xfId="147"/>
    <cellStyle name="20% - Акцент5 6 3" xfId="148"/>
    <cellStyle name="20% - Акцент5 6 4" xfId="149"/>
    <cellStyle name="20% - Акцент5 6 5" xfId="150"/>
    <cellStyle name="20% - Акцент5 6 6" xfId="151"/>
    <cellStyle name="20% - Акцент5 6 7" xfId="152"/>
    <cellStyle name="20% - Акцент6 2 2" xfId="153"/>
    <cellStyle name="20% - Акцент6 2 3" xfId="154"/>
    <cellStyle name="20% - Акцент6 2 4" xfId="155"/>
    <cellStyle name="20% - Акцент6 2 5" xfId="156"/>
    <cellStyle name="20% - Акцент6 2 6" xfId="157"/>
    <cellStyle name="20% - Акцент6 2 7" xfId="158"/>
    <cellStyle name="20% - Акцент6 3 2" xfId="159"/>
    <cellStyle name="20% - Акцент6 3 3" xfId="160"/>
    <cellStyle name="20% - Акцент6 3 4" xfId="161"/>
    <cellStyle name="20% - Акцент6 3 5" xfId="162"/>
    <cellStyle name="20% - Акцент6 3 6" xfId="163"/>
    <cellStyle name="20% - Акцент6 3 7" xfId="164"/>
    <cellStyle name="20% - Акцент6 4 2" xfId="165"/>
    <cellStyle name="20% - Акцент6 4 3" xfId="166"/>
    <cellStyle name="20% - Акцент6 4 4" xfId="167"/>
    <cellStyle name="20% - Акцент6 4 5" xfId="168"/>
    <cellStyle name="20% - Акцент6 4 6" xfId="169"/>
    <cellStyle name="20% - Акцент6 4 7" xfId="170"/>
    <cellStyle name="20% - Акцент6 5 2" xfId="171"/>
    <cellStyle name="20% - Акцент6 5 3" xfId="172"/>
    <cellStyle name="20% - Акцент6 5 4" xfId="173"/>
    <cellStyle name="20% - Акцент6 5 5" xfId="174"/>
    <cellStyle name="20% - Акцент6 5 6" xfId="175"/>
    <cellStyle name="20% - Акцент6 5 7" xfId="176"/>
    <cellStyle name="20% - Акцент6 6 2" xfId="177"/>
    <cellStyle name="20% - Акцент6 6 3" xfId="178"/>
    <cellStyle name="20% - Акцент6 6 4" xfId="179"/>
    <cellStyle name="20% - Акцент6 6 5" xfId="180"/>
    <cellStyle name="20% - Акцент6 6 6" xfId="181"/>
    <cellStyle name="20% - Акцент6 6 7" xfId="182"/>
    <cellStyle name="40% - Акцент1 2 2" xfId="183"/>
    <cellStyle name="40% - Акцент1 2 3" xfId="184"/>
    <cellStyle name="40% - Акцент1 2 4" xfId="185"/>
    <cellStyle name="40% - Акцент1 2 5" xfId="186"/>
    <cellStyle name="40% - Акцент1 2 6" xfId="187"/>
    <cellStyle name="40% - Акцент1 2 7" xfId="188"/>
    <cellStyle name="40% - Акцент1 3 2" xfId="189"/>
    <cellStyle name="40% - Акцент1 3 3" xfId="190"/>
    <cellStyle name="40% - Акцент1 3 4" xfId="191"/>
    <cellStyle name="40% - Акцент1 3 5" xfId="192"/>
    <cellStyle name="40% - Акцент1 3 6" xfId="193"/>
    <cellStyle name="40% - Акцент1 3 7" xfId="194"/>
    <cellStyle name="40% - Акцент1 4 2" xfId="195"/>
    <cellStyle name="40% - Акцент1 4 3" xfId="196"/>
    <cellStyle name="40% - Акцент1 4 4" xfId="197"/>
    <cellStyle name="40% - Акцент1 4 5" xfId="198"/>
    <cellStyle name="40% - Акцент1 4 6" xfId="199"/>
    <cellStyle name="40% - Акцент1 4 7" xfId="200"/>
    <cellStyle name="40% - Акцент1 5 2" xfId="201"/>
    <cellStyle name="40% - Акцент1 5 3" xfId="202"/>
    <cellStyle name="40% - Акцент1 5 4" xfId="203"/>
    <cellStyle name="40% - Акцент1 5 5" xfId="204"/>
    <cellStyle name="40% - Акцент1 5 6" xfId="205"/>
    <cellStyle name="40% - Акцент1 5 7" xfId="206"/>
    <cellStyle name="40% - Акцент1 6 2" xfId="207"/>
    <cellStyle name="40% - Акцент1 6 3" xfId="208"/>
    <cellStyle name="40% - Акцент1 6 4" xfId="209"/>
    <cellStyle name="40% - Акцент1 6 5" xfId="210"/>
    <cellStyle name="40% - Акцент1 6 6" xfId="211"/>
    <cellStyle name="40% - Акцент1 6 7" xfId="212"/>
    <cellStyle name="40% - Акцент2 2 2" xfId="213"/>
    <cellStyle name="40% - Акцент2 2 3" xfId="214"/>
    <cellStyle name="40% - Акцент2 2 4" xfId="215"/>
    <cellStyle name="40% - Акцент2 2 5" xfId="216"/>
    <cellStyle name="40% - Акцент2 2 6" xfId="217"/>
    <cellStyle name="40% - Акцент2 2 7" xfId="218"/>
    <cellStyle name="40% - Акцент2 3 2" xfId="219"/>
    <cellStyle name="40% - Акцент2 3 3" xfId="220"/>
    <cellStyle name="40% - Акцент2 3 4" xfId="221"/>
    <cellStyle name="40% - Акцент2 3 5" xfId="222"/>
    <cellStyle name="40% - Акцент2 3 6" xfId="223"/>
    <cellStyle name="40% - Акцент2 3 7" xfId="224"/>
    <cellStyle name="40% - Акцент2 4 2" xfId="225"/>
    <cellStyle name="40% - Акцент2 4 3" xfId="226"/>
    <cellStyle name="40% - Акцент2 4 4" xfId="227"/>
    <cellStyle name="40% - Акцент2 4 5" xfId="228"/>
    <cellStyle name="40% - Акцент2 4 6" xfId="229"/>
    <cellStyle name="40% - Акцент2 4 7" xfId="230"/>
    <cellStyle name="40% - Акцент2 5 2" xfId="231"/>
    <cellStyle name="40% - Акцент2 5 3" xfId="232"/>
    <cellStyle name="40% - Акцент2 5 4" xfId="233"/>
    <cellStyle name="40% - Акцент2 5 5" xfId="234"/>
    <cellStyle name="40% - Акцент2 5 6" xfId="235"/>
    <cellStyle name="40% - Акцент2 5 7" xfId="236"/>
    <cellStyle name="40% - Акцент2 6 2" xfId="237"/>
    <cellStyle name="40% - Акцент2 6 3" xfId="238"/>
    <cellStyle name="40% - Акцент2 6 4" xfId="239"/>
    <cellStyle name="40% - Акцент2 6 5" xfId="240"/>
    <cellStyle name="40% - Акцент2 6 6" xfId="241"/>
    <cellStyle name="40% - Акцент2 6 7" xfId="242"/>
    <cellStyle name="40% - Акцент3 2 2" xfId="243"/>
    <cellStyle name="40% - Акцент3 2 3" xfId="244"/>
    <cellStyle name="40% - Акцент3 2 4" xfId="245"/>
    <cellStyle name="40% - Акцент3 2 5" xfId="246"/>
    <cellStyle name="40% - Акцент3 2 6" xfId="247"/>
    <cellStyle name="40% - Акцент3 2 7" xfId="248"/>
    <cellStyle name="40% - Акцент3 3 2" xfId="249"/>
    <cellStyle name="40% - Акцент3 3 3" xfId="250"/>
    <cellStyle name="40% - Акцент3 3 4" xfId="251"/>
    <cellStyle name="40% - Акцент3 3 5" xfId="252"/>
    <cellStyle name="40% - Акцент3 3 6" xfId="253"/>
    <cellStyle name="40% - Акцент3 3 7" xfId="254"/>
    <cellStyle name="40% - Акцент3 4 2" xfId="255"/>
    <cellStyle name="40% - Акцент3 4 3" xfId="256"/>
    <cellStyle name="40% - Акцент3 4 4" xfId="257"/>
    <cellStyle name="40% - Акцент3 4 5" xfId="258"/>
    <cellStyle name="40% - Акцент3 4 6" xfId="259"/>
    <cellStyle name="40% - Акцент3 4 7" xfId="260"/>
    <cellStyle name="40% - Акцент3 5 2" xfId="261"/>
    <cellStyle name="40% - Акцент3 5 3" xfId="262"/>
    <cellStyle name="40% - Акцент3 5 4" xfId="263"/>
    <cellStyle name="40% - Акцент3 5 5" xfId="264"/>
    <cellStyle name="40% - Акцент3 5 6" xfId="265"/>
    <cellStyle name="40% - Акцент3 5 7" xfId="266"/>
    <cellStyle name="40% - Акцент3 6 2" xfId="267"/>
    <cellStyle name="40% - Акцент3 6 3" xfId="268"/>
    <cellStyle name="40% - Акцент3 6 4" xfId="269"/>
    <cellStyle name="40% - Акцент3 6 5" xfId="270"/>
    <cellStyle name="40% - Акцент3 6 6" xfId="271"/>
    <cellStyle name="40% - Акцент3 6 7" xfId="272"/>
    <cellStyle name="40% - Акцент4 2 2" xfId="273"/>
    <cellStyle name="40% - Акцент4 2 3" xfId="274"/>
    <cellStyle name="40% - Акцент4 2 4" xfId="275"/>
    <cellStyle name="40% - Акцент4 2 5" xfId="276"/>
    <cellStyle name="40% - Акцент4 2 6" xfId="277"/>
    <cellStyle name="40% - Акцент4 2 7" xfId="278"/>
    <cellStyle name="40% - Акцент4 3 2" xfId="279"/>
    <cellStyle name="40% - Акцент4 3 3" xfId="280"/>
    <cellStyle name="40% - Акцент4 3 4" xfId="281"/>
    <cellStyle name="40% - Акцент4 3 5" xfId="282"/>
    <cellStyle name="40% - Акцент4 3 6" xfId="283"/>
    <cellStyle name="40% - Акцент4 3 7" xfId="284"/>
    <cellStyle name="40% - Акцент4 4 2" xfId="285"/>
    <cellStyle name="40% - Акцент4 4 3" xfId="286"/>
    <cellStyle name="40% - Акцент4 4 4" xfId="287"/>
    <cellStyle name="40% - Акцент4 4 5" xfId="288"/>
    <cellStyle name="40% - Акцент4 4 6" xfId="289"/>
    <cellStyle name="40% - Акцент4 4 7" xfId="290"/>
    <cellStyle name="40% - Акцент4 5 2" xfId="291"/>
    <cellStyle name="40% - Акцент4 5 3" xfId="292"/>
    <cellStyle name="40% - Акцент4 5 4" xfId="293"/>
    <cellStyle name="40% - Акцент4 5 5" xfId="294"/>
    <cellStyle name="40% - Акцент4 5 6" xfId="295"/>
    <cellStyle name="40% - Акцент4 5 7" xfId="296"/>
    <cellStyle name="40% - Акцент4 6 2" xfId="297"/>
    <cellStyle name="40% - Акцент4 6 3" xfId="298"/>
    <cellStyle name="40% - Акцент4 6 4" xfId="299"/>
    <cellStyle name="40% - Акцент4 6 5" xfId="300"/>
    <cellStyle name="40% - Акцент4 6 6" xfId="301"/>
    <cellStyle name="40% - Акцент4 6 7" xfId="302"/>
    <cellStyle name="40% - Акцент5 2 2" xfId="303"/>
    <cellStyle name="40% - Акцент5 2 3" xfId="304"/>
    <cellStyle name="40% - Акцент5 2 4" xfId="305"/>
    <cellStyle name="40% - Акцент5 2 5" xfId="306"/>
    <cellStyle name="40% - Акцент5 2 6" xfId="307"/>
    <cellStyle name="40% - Акцент5 2 7" xfId="308"/>
    <cellStyle name="40% - Акцент5 3 2" xfId="309"/>
    <cellStyle name="40% - Акцент5 3 3" xfId="310"/>
    <cellStyle name="40% - Акцент5 3 4" xfId="311"/>
    <cellStyle name="40% - Акцент5 3 5" xfId="312"/>
    <cellStyle name="40% - Акцент5 3 6" xfId="313"/>
    <cellStyle name="40% - Акцент5 3 7" xfId="314"/>
    <cellStyle name="40% - Акцент5 4 2" xfId="315"/>
    <cellStyle name="40% - Акцент5 4 3" xfId="316"/>
    <cellStyle name="40% - Акцент5 4 4" xfId="317"/>
    <cellStyle name="40% - Акцент5 4 5" xfId="318"/>
    <cellStyle name="40% - Акцент5 4 6" xfId="319"/>
    <cellStyle name="40% - Акцент5 4 7" xfId="320"/>
    <cellStyle name="40% - Акцент5 5 2" xfId="321"/>
    <cellStyle name="40% - Акцент5 5 3" xfId="322"/>
    <cellStyle name="40% - Акцент5 5 4" xfId="323"/>
    <cellStyle name="40% - Акцент5 5 5" xfId="324"/>
    <cellStyle name="40% - Акцент5 5 6" xfId="325"/>
    <cellStyle name="40% - Акцент5 5 7" xfId="326"/>
    <cellStyle name="40% - Акцент5 6 2" xfId="327"/>
    <cellStyle name="40% - Акцент5 6 3" xfId="328"/>
    <cellStyle name="40% - Акцент5 6 4" xfId="329"/>
    <cellStyle name="40% - Акцент5 6 5" xfId="330"/>
    <cellStyle name="40% - Акцент5 6 6" xfId="331"/>
    <cellStyle name="40% - Акцент5 6 7" xfId="332"/>
    <cellStyle name="40% - Акцент6 2 2" xfId="333"/>
    <cellStyle name="40% - Акцент6 2 3" xfId="334"/>
    <cellStyle name="40% - Акцент6 2 4" xfId="335"/>
    <cellStyle name="40% - Акцент6 2 5" xfId="336"/>
    <cellStyle name="40% - Акцент6 2 6" xfId="337"/>
    <cellStyle name="40% - Акцент6 2 7" xfId="338"/>
    <cellStyle name="40% - Акцент6 3 2" xfId="339"/>
    <cellStyle name="40% - Акцент6 3 3" xfId="340"/>
    <cellStyle name="40% - Акцент6 3 4" xfId="341"/>
    <cellStyle name="40% - Акцент6 3 5" xfId="342"/>
    <cellStyle name="40% - Акцент6 3 6" xfId="343"/>
    <cellStyle name="40% - Акцент6 3 7" xfId="344"/>
    <cellStyle name="40% - Акцент6 4 2" xfId="345"/>
    <cellStyle name="40% - Акцент6 4 3" xfId="346"/>
    <cellStyle name="40% - Акцент6 4 4" xfId="347"/>
    <cellStyle name="40% - Акцент6 4 5" xfId="348"/>
    <cellStyle name="40% - Акцент6 4 6" xfId="349"/>
    <cellStyle name="40% - Акцент6 4 7" xfId="350"/>
    <cellStyle name="40% - Акцент6 5 2" xfId="351"/>
    <cellStyle name="40% - Акцент6 5 3" xfId="352"/>
    <cellStyle name="40% - Акцент6 5 4" xfId="353"/>
    <cellStyle name="40% - Акцент6 5 5" xfId="354"/>
    <cellStyle name="40% - Акцент6 5 6" xfId="355"/>
    <cellStyle name="40% - Акцент6 5 7" xfId="356"/>
    <cellStyle name="40% - Акцент6 6 2" xfId="357"/>
    <cellStyle name="40% - Акцент6 6 3" xfId="358"/>
    <cellStyle name="40% - Акцент6 6 4" xfId="359"/>
    <cellStyle name="40% - Акцент6 6 5" xfId="360"/>
    <cellStyle name="40% - Акцент6 6 6" xfId="361"/>
    <cellStyle name="40% - Акцент6 6 7" xfId="362"/>
    <cellStyle name="60% - Акцент1 2 2" xfId="363"/>
    <cellStyle name="60% - Акцент1 2 3" xfId="364"/>
    <cellStyle name="60% - Акцент1 2 4" xfId="365"/>
    <cellStyle name="60% - Акцент1 2 5" xfId="366"/>
    <cellStyle name="60% - Акцент1 2 6" xfId="367"/>
    <cellStyle name="60% - Акцент1 2 7" xfId="368"/>
    <cellStyle name="60% - Акцент1 3 2" xfId="369"/>
    <cellStyle name="60% - Акцент1 3 3" xfId="370"/>
    <cellStyle name="60% - Акцент1 3 4" xfId="371"/>
    <cellStyle name="60% - Акцент1 3 5" xfId="372"/>
    <cellStyle name="60% - Акцент1 3 6" xfId="373"/>
    <cellStyle name="60% - Акцент1 3 7" xfId="374"/>
    <cellStyle name="60% - Акцент1 4 2" xfId="375"/>
    <cellStyle name="60% - Акцент1 4 3" xfId="376"/>
    <cellStyle name="60% - Акцент1 4 4" xfId="377"/>
    <cellStyle name="60% - Акцент1 4 5" xfId="378"/>
    <cellStyle name="60% - Акцент1 4 6" xfId="379"/>
    <cellStyle name="60% - Акцент1 4 7" xfId="380"/>
    <cellStyle name="60% - Акцент1 5 2" xfId="381"/>
    <cellStyle name="60% - Акцент1 5 3" xfId="382"/>
    <cellStyle name="60% - Акцент1 5 4" xfId="383"/>
    <cellStyle name="60% - Акцент1 5 5" xfId="384"/>
    <cellStyle name="60% - Акцент1 5 6" xfId="385"/>
    <cellStyle name="60% - Акцент1 5 7" xfId="386"/>
    <cellStyle name="60% - Акцент1 6 2" xfId="387"/>
    <cellStyle name="60% - Акцент1 6 3" xfId="388"/>
    <cellStyle name="60% - Акцент1 6 4" xfId="389"/>
    <cellStyle name="60% - Акцент1 6 5" xfId="390"/>
    <cellStyle name="60% - Акцент1 6 6" xfId="391"/>
    <cellStyle name="60% - Акцент1 6 7" xfId="392"/>
    <cellStyle name="60% - Акцент2 2 2" xfId="393"/>
    <cellStyle name="60% - Акцент2 2 3" xfId="394"/>
    <cellStyle name="60% - Акцент2 2 4" xfId="395"/>
    <cellStyle name="60% - Акцент2 2 5" xfId="396"/>
    <cellStyle name="60% - Акцент2 2 6" xfId="397"/>
    <cellStyle name="60% - Акцент2 2 7" xfId="398"/>
    <cellStyle name="60% - Акцент2 3 2" xfId="399"/>
    <cellStyle name="60% - Акцент2 3 3" xfId="400"/>
    <cellStyle name="60% - Акцент2 3 4" xfId="401"/>
    <cellStyle name="60% - Акцент2 3 5" xfId="402"/>
    <cellStyle name="60% - Акцент2 3 6" xfId="403"/>
    <cellStyle name="60% - Акцент2 3 7" xfId="404"/>
    <cellStyle name="60% - Акцент2 4 2" xfId="405"/>
    <cellStyle name="60% - Акцент2 4 3" xfId="406"/>
    <cellStyle name="60% - Акцент2 4 4" xfId="407"/>
    <cellStyle name="60% - Акцент2 4 5" xfId="408"/>
    <cellStyle name="60% - Акцент2 4 6" xfId="409"/>
    <cellStyle name="60% - Акцент2 4 7" xfId="410"/>
    <cellStyle name="60% - Акцент2 5 2" xfId="411"/>
    <cellStyle name="60% - Акцент2 5 3" xfId="412"/>
    <cellStyle name="60% - Акцент2 5 4" xfId="413"/>
    <cellStyle name="60% - Акцент2 5 5" xfId="414"/>
    <cellStyle name="60% - Акцент2 5 6" xfId="415"/>
    <cellStyle name="60% - Акцент2 5 7" xfId="416"/>
    <cellStyle name="60% - Акцент2 6 2" xfId="417"/>
    <cellStyle name="60% - Акцент2 6 3" xfId="418"/>
    <cellStyle name="60% - Акцент2 6 4" xfId="419"/>
    <cellStyle name="60% - Акцент2 6 5" xfId="420"/>
    <cellStyle name="60% - Акцент2 6 6" xfId="421"/>
    <cellStyle name="60% - Акцент2 6 7" xfId="422"/>
    <cellStyle name="60% - Акцент3 2 2" xfId="423"/>
    <cellStyle name="60% - Акцент3 2 3" xfId="424"/>
    <cellStyle name="60% - Акцент3 2 4" xfId="425"/>
    <cellStyle name="60% - Акцент3 2 5" xfId="426"/>
    <cellStyle name="60% - Акцент3 2 6" xfId="427"/>
    <cellStyle name="60% - Акцент3 2 7" xfId="428"/>
    <cellStyle name="60% - Акцент3 3 2" xfId="429"/>
    <cellStyle name="60% - Акцент3 3 3" xfId="430"/>
    <cellStyle name="60% - Акцент3 3 4" xfId="431"/>
    <cellStyle name="60% - Акцент3 3 5" xfId="432"/>
    <cellStyle name="60% - Акцент3 3 6" xfId="433"/>
    <cellStyle name="60% - Акцент3 3 7" xfId="434"/>
    <cellStyle name="60% - Акцент3 4 2" xfId="435"/>
    <cellStyle name="60% - Акцент3 4 3" xfId="436"/>
    <cellStyle name="60% - Акцент3 4 4" xfId="437"/>
    <cellStyle name="60% - Акцент3 4 5" xfId="438"/>
    <cellStyle name="60% - Акцент3 4 6" xfId="439"/>
    <cellStyle name="60% - Акцент3 4 7" xfId="440"/>
    <cellStyle name="60% - Акцент3 5 2" xfId="441"/>
    <cellStyle name="60% - Акцент3 5 3" xfId="442"/>
    <cellStyle name="60% - Акцент3 5 4" xfId="443"/>
    <cellStyle name="60% - Акцент3 5 5" xfId="444"/>
    <cellStyle name="60% - Акцент3 5 6" xfId="445"/>
    <cellStyle name="60% - Акцент3 5 7" xfId="446"/>
    <cellStyle name="60% - Акцент3 6 2" xfId="447"/>
    <cellStyle name="60% - Акцент3 6 3" xfId="448"/>
    <cellStyle name="60% - Акцент3 6 4" xfId="449"/>
    <cellStyle name="60% - Акцент3 6 5" xfId="450"/>
    <cellStyle name="60% - Акцент3 6 6" xfId="451"/>
    <cellStyle name="60% - Акцент3 6 7" xfId="452"/>
    <cellStyle name="60% - Акцент4 2 2" xfId="453"/>
    <cellStyle name="60% - Акцент4 2 3" xfId="454"/>
    <cellStyle name="60% - Акцент4 2 4" xfId="455"/>
    <cellStyle name="60% - Акцент4 2 5" xfId="456"/>
    <cellStyle name="60% - Акцент4 2 6" xfId="457"/>
    <cellStyle name="60% - Акцент4 2 7" xfId="458"/>
    <cellStyle name="60% - Акцент4 3 2" xfId="459"/>
    <cellStyle name="60% - Акцент4 3 3" xfId="460"/>
    <cellStyle name="60% - Акцент4 3 4" xfId="461"/>
    <cellStyle name="60% - Акцент4 3 5" xfId="462"/>
    <cellStyle name="60% - Акцент4 3 6" xfId="463"/>
    <cellStyle name="60% - Акцент4 3 7" xfId="464"/>
    <cellStyle name="60% - Акцент4 4 2" xfId="465"/>
    <cellStyle name="60% - Акцент4 4 3" xfId="466"/>
    <cellStyle name="60% - Акцент4 4 4" xfId="467"/>
    <cellStyle name="60% - Акцент4 4 5" xfId="468"/>
    <cellStyle name="60% - Акцент4 4 6" xfId="469"/>
    <cellStyle name="60% - Акцент4 4 7" xfId="470"/>
    <cellStyle name="60% - Акцент4 5 2" xfId="471"/>
    <cellStyle name="60% - Акцент4 5 3" xfId="472"/>
    <cellStyle name="60% - Акцент4 5 4" xfId="473"/>
    <cellStyle name="60% - Акцент4 5 5" xfId="474"/>
    <cellStyle name="60% - Акцент4 5 6" xfId="475"/>
    <cellStyle name="60% - Акцент4 5 7" xfId="476"/>
    <cellStyle name="60% - Акцент4 6 2" xfId="477"/>
    <cellStyle name="60% - Акцент4 6 3" xfId="478"/>
    <cellStyle name="60% - Акцент4 6 4" xfId="479"/>
    <cellStyle name="60% - Акцент4 6 5" xfId="480"/>
    <cellStyle name="60% - Акцент4 6 6" xfId="481"/>
    <cellStyle name="60% - Акцент4 6 7" xfId="482"/>
    <cellStyle name="60% - Акцент5 2 2" xfId="483"/>
    <cellStyle name="60% - Акцент5 2 3" xfId="484"/>
    <cellStyle name="60% - Акцент5 2 4" xfId="485"/>
    <cellStyle name="60% - Акцент5 2 5" xfId="486"/>
    <cellStyle name="60% - Акцент5 2 6" xfId="487"/>
    <cellStyle name="60% - Акцент5 2 7" xfId="488"/>
    <cellStyle name="60% - Акцент5 3 2" xfId="489"/>
    <cellStyle name="60% - Акцент5 3 3" xfId="490"/>
    <cellStyle name="60% - Акцент5 3 4" xfId="491"/>
    <cellStyle name="60% - Акцент5 3 5" xfId="492"/>
    <cellStyle name="60% - Акцент5 3 6" xfId="493"/>
    <cellStyle name="60% - Акцент5 3 7" xfId="494"/>
    <cellStyle name="60% - Акцент5 4 2" xfId="495"/>
    <cellStyle name="60% - Акцент5 4 3" xfId="496"/>
    <cellStyle name="60% - Акцент5 4 4" xfId="497"/>
    <cellStyle name="60% - Акцент5 4 5" xfId="498"/>
    <cellStyle name="60% - Акцент5 4 6" xfId="499"/>
    <cellStyle name="60% - Акцент5 4 7" xfId="500"/>
    <cellStyle name="60% - Акцент5 5 2" xfId="501"/>
    <cellStyle name="60% - Акцент5 5 3" xfId="502"/>
    <cellStyle name="60% - Акцент5 5 4" xfId="503"/>
    <cellStyle name="60% - Акцент5 5 5" xfId="504"/>
    <cellStyle name="60% - Акцент5 5 6" xfId="505"/>
    <cellStyle name="60% - Акцент5 5 7" xfId="506"/>
    <cellStyle name="60% - Акцент5 6 2" xfId="507"/>
    <cellStyle name="60% - Акцент5 6 3" xfId="508"/>
    <cellStyle name="60% - Акцент5 6 4" xfId="509"/>
    <cellStyle name="60% - Акцент5 6 5" xfId="510"/>
    <cellStyle name="60% - Акцент5 6 6" xfId="511"/>
    <cellStyle name="60% - Акцент5 6 7" xfId="512"/>
    <cellStyle name="60% - Акцент6 2 2" xfId="513"/>
    <cellStyle name="60% - Акцент6 2 3" xfId="514"/>
    <cellStyle name="60% - Акцент6 2 4" xfId="515"/>
    <cellStyle name="60% - Акцент6 2 5" xfId="516"/>
    <cellStyle name="60% - Акцент6 2 6" xfId="517"/>
    <cellStyle name="60% - Акцент6 2 7" xfId="518"/>
    <cellStyle name="60% - Акцент6 3 2" xfId="519"/>
    <cellStyle name="60% - Акцент6 3 3" xfId="520"/>
    <cellStyle name="60% - Акцент6 3 4" xfId="521"/>
    <cellStyle name="60% - Акцент6 3 5" xfId="522"/>
    <cellStyle name="60% - Акцент6 3 6" xfId="523"/>
    <cellStyle name="60% - Акцент6 3 7" xfId="524"/>
    <cellStyle name="60% - Акцент6 4 2" xfId="525"/>
    <cellStyle name="60% - Акцент6 4 3" xfId="526"/>
    <cellStyle name="60% - Акцент6 4 4" xfId="527"/>
    <cellStyle name="60% - Акцент6 4 5" xfId="528"/>
    <cellStyle name="60% - Акцент6 4 6" xfId="529"/>
    <cellStyle name="60% - Акцент6 4 7" xfId="530"/>
    <cellStyle name="60% - Акцент6 5 2" xfId="531"/>
    <cellStyle name="60% - Акцент6 5 3" xfId="532"/>
    <cellStyle name="60% - Акцент6 5 4" xfId="533"/>
    <cellStyle name="60% - Акцент6 5 5" xfId="534"/>
    <cellStyle name="60% - Акцент6 5 6" xfId="535"/>
    <cellStyle name="60% - Акцент6 5 7" xfId="536"/>
    <cellStyle name="60% - Акцент6 6 2" xfId="537"/>
    <cellStyle name="60% - Акцент6 6 3" xfId="538"/>
    <cellStyle name="60% - Акцент6 6 4" xfId="539"/>
    <cellStyle name="60% - Акцент6 6 5" xfId="540"/>
    <cellStyle name="60% - Акцент6 6 6" xfId="541"/>
    <cellStyle name="60% - Акцент6 6 7" xfId="542"/>
    <cellStyle name="Comma [0]_laroux" xfId="543"/>
    <cellStyle name="Comma_DSPLIST" xfId="544"/>
    <cellStyle name="Currency [0]" xfId="545"/>
    <cellStyle name="Currency [0] 2" xfId="546"/>
    <cellStyle name="Currency [0] 3" xfId="547"/>
    <cellStyle name="Currency [0] 4" xfId="548"/>
    <cellStyle name="Currency [0]_DSPLIST" xfId="549"/>
    <cellStyle name="Currency_DSPLIST" xfId="550"/>
    <cellStyle name="Euro" xfId="551"/>
    <cellStyle name="Milliers [0]_Conversion Summary" xfId="552"/>
    <cellStyle name="Milliers_Conversion Summary" xfId="553"/>
    <cellStyle name="Monйtaire [0]_Conversion Summary" xfId="554"/>
    <cellStyle name="Monйtaire_Conversion Summary" xfId="555"/>
    <cellStyle name="Normal_Assump." xfId="556"/>
    <cellStyle name="Normal1" xfId="557"/>
    <cellStyle name="Price_Body" xfId="558"/>
    <cellStyle name="Акцент1 2 2" xfId="559"/>
    <cellStyle name="Акцент1 2 3" xfId="560"/>
    <cellStyle name="Акцент1 2 4" xfId="561"/>
    <cellStyle name="Акцент1 2 5" xfId="562"/>
    <cellStyle name="Акцент1 2 6" xfId="563"/>
    <cellStyle name="Акцент1 2 7" xfId="564"/>
    <cellStyle name="Акцент1 3 2" xfId="565"/>
    <cellStyle name="Акцент1 3 3" xfId="566"/>
    <cellStyle name="Акцент1 3 4" xfId="567"/>
    <cellStyle name="Акцент1 3 5" xfId="568"/>
    <cellStyle name="Акцент1 3 6" xfId="569"/>
    <cellStyle name="Акцент1 3 7" xfId="570"/>
    <cellStyle name="Акцент1 4 2" xfId="571"/>
    <cellStyle name="Акцент1 4 3" xfId="572"/>
    <cellStyle name="Акцент1 4 4" xfId="573"/>
    <cellStyle name="Акцент1 4 5" xfId="574"/>
    <cellStyle name="Акцент1 4 6" xfId="575"/>
    <cellStyle name="Акцент1 4 7" xfId="576"/>
    <cellStyle name="Акцент1 5 2" xfId="577"/>
    <cellStyle name="Акцент1 5 3" xfId="578"/>
    <cellStyle name="Акцент1 5 4" xfId="579"/>
    <cellStyle name="Акцент1 5 5" xfId="580"/>
    <cellStyle name="Акцент1 5 6" xfId="581"/>
    <cellStyle name="Акцент1 5 7" xfId="582"/>
    <cellStyle name="Акцент1 6 2" xfId="583"/>
    <cellStyle name="Акцент1 6 3" xfId="584"/>
    <cellStyle name="Акцент1 6 4" xfId="585"/>
    <cellStyle name="Акцент1 6 5" xfId="586"/>
    <cellStyle name="Акцент1 6 6" xfId="587"/>
    <cellStyle name="Акцент1 6 7" xfId="588"/>
    <cellStyle name="Акцент2 2 2" xfId="589"/>
    <cellStyle name="Акцент2 2 3" xfId="590"/>
    <cellStyle name="Акцент2 2 4" xfId="591"/>
    <cellStyle name="Акцент2 2 5" xfId="592"/>
    <cellStyle name="Акцент2 2 6" xfId="593"/>
    <cellStyle name="Акцент2 2 7" xfId="594"/>
    <cellStyle name="Акцент2 3 2" xfId="595"/>
    <cellStyle name="Акцент2 3 3" xfId="596"/>
    <cellStyle name="Акцент2 3 4" xfId="597"/>
    <cellStyle name="Акцент2 3 5" xfId="598"/>
    <cellStyle name="Акцент2 3 6" xfId="599"/>
    <cellStyle name="Акцент2 3 7" xfId="600"/>
    <cellStyle name="Акцент2 4 2" xfId="601"/>
    <cellStyle name="Акцент2 4 3" xfId="602"/>
    <cellStyle name="Акцент2 4 4" xfId="603"/>
    <cellStyle name="Акцент2 4 5" xfId="604"/>
    <cellStyle name="Акцент2 4 6" xfId="605"/>
    <cellStyle name="Акцент2 4 7" xfId="606"/>
    <cellStyle name="Акцент2 5 2" xfId="607"/>
    <cellStyle name="Акцент2 5 3" xfId="608"/>
    <cellStyle name="Акцент2 5 4" xfId="609"/>
    <cellStyle name="Акцент2 5 5" xfId="610"/>
    <cellStyle name="Акцент2 5 6" xfId="611"/>
    <cellStyle name="Акцент2 5 7" xfId="612"/>
    <cellStyle name="Акцент2 6 2" xfId="613"/>
    <cellStyle name="Акцент2 6 3" xfId="614"/>
    <cellStyle name="Акцент2 6 4" xfId="615"/>
    <cellStyle name="Акцент2 6 5" xfId="616"/>
    <cellStyle name="Акцент2 6 6" xfId="617"/>
    <cellStyle name="Акцент2 6 7" xfId="618"/>
    <cellStyle name="Акцент3 2 2" xfId="619"/>
    <cellStyle name="Акцент3 2 3" xfId="620"/>
    <cellStyle name="Акцент3 2 4" xfId="621"/>
    <cellStyle name="Акцент3 2 5" xfId="622"/>
    <cellStyle name="Акцент3 2 6" xfId="623"/>
    <cellStyle name="Акцент3 2 7" xfId="624"/>
    <cellStyle name="Акцент3 3 2" xfId="625"/>
    <cellStyle name="Акцент3 3 3" xfId="626"/>
    <cellStyle name="Акцент3 3 4" xfId="627"/>
    <cellStyle name="Акцент3 3 5" xfId="628"/>
    <cellStyle name="Акцент3 3 6" xfId="629"/>
    <cellStyle name="Акцент3 3 7" xfId="630"/>
    <cellStyle name="Акцент3 4 2" xfId="631"/>
    <cellStyle name="Акцент3 4 3" xfId="632"/>
    <cellStyle name="Акцент3 4 4" xfId="633"/>
    <cellStyle name="Акцент3 4 5" xfId="634"/>
    <cellStyle name="Акцент3 4 6" xfId="635"/>
    <cellStyle name="Акцент3 4 7" xfId="636"/>
    <cellStyle name="Акцент3 5 2" xfId="637"/>
    <cellStyle name="Акцент3 5 3" xfId="638"/>
    <cellStyle name="Акцент3 5 4" xfId="639"/>
    <cellStyle name="Акцент3 5 5" xfId="640"/>
    <cellStyle name="Акцент3 5 6" xfId="641"/>
    <cellStyle name="Акцент3 5 7" xfId="642"/>
    <cellStyle name="Акцент3 6 2" xfId="643"/>
    <cellStyle name="Акцент3 6 3" xfId="644"/>
    <cellStyle name="Акцент3 6 4" xfId="645"/>
    <cellStyle name="Акцент3 6 5" xfId="646"/>
    <cellStyle name="Акцент3 6 6" xfId="647"/>
    <cellStyle name="Акцент3 6 7" xfId="648"/>
    <cellStyle name="Акцент4 2 2" xfId="649"/>
    <cellStyle name="Акцент4 2 3" xfId="650"/>
    <cellStyle name="Акцент4 2 4" xfId="651"/>
    <cellStyle name="Акцент4 2 5" xfId="652"/>
    <cellStyle name="Акцент4 2 6" xfId="653"/>
    <cellStyle name="Акцент4 2 7" xfId="654"/>
    <cellStyle name="Акцент4 3 2" xfId="655"/>
    <cellStyle name="Акцент4 3 3" xfId="656"/>
    <cellStyle name="Акцент4 3 4" xfId="657"/>
    <cellStyle name="Акцент4 3 5" xfId="658"/>
    <cellStyle name="Акцент4 3 6" xfId="659"/>
    <cellStyle name="Акцент4 3 7" xfId="660"/>
    <cellStyle name="Акцент4 4 2" xfId="661"/>
    <cellStyle name="Акцент4 4 3" xfId="662"/>
    <cellStyle name="Акцент4 4 4" xfId="663"/>
    <cellStyle name="Акцент4 4 5" xfId="664"/>
    <cellStyle name="Акцент4 4 6" xfId="665"/>
    <cellStyle name="Акцент4 4 7" xfId="666"/>
    <cellStyle name="Акцент4 5 2" xfId="667"/>
    <cellStyle name="Акцент4 5 3" xfId="668"/>
    <cellStyle name="Акцент4 5 4" xfId="669"/>
    <cellStyle name="Акцент4 5 5" xfId="670"/>
    <cellStyle name="Акцент4 5 6" xfId="671"/>
    <cellStyle name="Акцент4 5 7" xfId="672"/>
    <cellStyle name="Акцент4 6 2" xfId="673"/>
    <cellStyle name="Акцент4 6 3" xfId="674"/>
    <cellStyle name="Акцент4 6 4" xfId="675"/>
    <cellStyle name="Акцент4 6 5" xfId="676"/>
    <cellStyle name="Акцент4 6 6" xfId="677"/>
    <cellStyle name="Акцент4 6 7" xfId="678"/>
    <cellStyle name="Акцент5 2 2" xfId="679"/>
    <cellStyle name="Акцент5 2 3" xfId="680"/>
    <cellStyle name="Акцент5 2 4" xfId="681"/>
    <cellStyle name="Акцент5 2 5" xfId="682"/>
    <cellStyle name="Акцент5 2 6" xfId="683"/>
    <cellStyle name="Акцент5 2 7" xfId="684"/>
    <cellStyle name="Акцент5 3 2" xfId="685"/>
    <cellStyle name="Акцент5 3 3" xfId="686"/>
    <cellStyle name="Акцент5 3 4" xfId="687"/>
    <cellStyle name="Акцент5 3 5" xfId="688"/>
    <cellStyle name="Акцент5 3 6" xfId="689"/>
    <cellStyle name="Акцент5 3 7" xfId="690"/>
    <cellStyle name="Акцент5 4 2" xfId="691"/>
    <cellStyle name="Акцент5 4 3" xfId="692"/>
    <cellStyle name="Акцент5 4 4" xfId="693"/>
    <cellStyle name="Акцент5 4 5" xfId="694"/>
    <cellStyle name="Акцент5 4 6" xfId="695"/>
    <cellStyle name="Акцент5 4 7" xfId="696"/>
    <cellStyle name="Акцент5 5 2" xfId="697"/>
    <cellStyle name="Акцент5 5 3" xfId="698"/>
    <cellStyle name="Акцент5 5 4" xfId="699"/>
    <cellStyle name="Акцент5 5 5" xfId="700"/>
    <cellStyle name="Акцент5 5 6" xfId="701"/>
    <cellStyle name="Акцент5 5 7" xfId="702"/>
    <cellStyle name="Акцент5 6 2" xfId="703"/>
    <cellStyle name="Акцент5 6 3" xfId="704"/>
    <cellStyle name="Акцент5 6 4" xfId="705"/>
    <cellStyle name="Акцент5 6 5" xfId="706"/>
    <cellStyle name="Акцент5 6 6" xfId="707"/>
    <cellStyle name="Акцент5 6 7" xfId="708"/>
    <cellStyle name="Акцент6 2 2" xfId="709"/>
    <cellStyle name="Акцент6 2 3" xfId="710"/>
    <cellStyle name="Акцент6 2 4" xfId="711"/>
    <cellStyle name="Акцент6 2 5" xfId="712"/>
    <cellStyle name="Акцент6 2 6" xfId="713"/>
    <cellStyle name="Акцент6 2 7" xfId="714"/>
    <cellStyle name="Акцент6 3 2" xfId="715"/>
    <cellStyle name="Акцент6 3 3" xfId="716"/>
    <cellStyle name="Акцент6 3 4" xfId="717"/>
    <cellStyle name="Акцент6 3 5" xfId="718"/>
    <cellStyle name="Акцент6 3 6" xfId="719"/>
    <cellStyle name="Акцент6 3 7" xfId="720"/>
    <cellStyle name="Акцент6 4 2" xfId="721"/>
    <cellStyle name="Акцент6 4 3" xfId="722"/>
    <cellStyle name="Акцент6 4 4" xfId="723"/>
    <cellStyle name="Акцент6 4 5" xfId="724"/>
    <cellStyle name="Акцент6 4 6" xfId="725"/>
    <cellStyle name="Акцент6 4 7" xfId="726"/>
    <cellStyle name="Акцент6 5 2" xfId="727"/>
    <cellStyle name="Акцент6 5 3" xfId="728"/>
    <cellStyle name="Акцент6 5 4" xfId="729"/>
    <cellStyle name="Акцент6 5 5" xfId="730"/>
    <cellStyle name="Акцент6 5 6" xfId="731"/>
    <cellStyle name="Акцент6 5 7" xfId="732"/>
    <cellStyle name="Акцент6 6 2" xfId="733"/>
    <cellStyle name="Акцент6 6 3" xfId="734"/>
    <cellStyle name="Акцент6 6 4" xfId="735"/>
    <cellStyle name="Акцент6 6 5" xfId="736"/>
    <cellStyle name="Акцент6 6 6" xfId="737"/>
    <cellStyle name="Акцент6 6 7" xfId="738"/>
    <cellStyle name="Беззащитный" xfId="739"/>
    <cellStyle name="Ввод  2 2" xfId="740"/>
    <cellStyle name="Ввод  2 3" xfId="741"/>
    <cellStyle name="Ввод  2 4" xfId="742"/>
    <cellStyle name="Ввод  2 5" xfId="743"/>
    <cellStyle name="Ввод  2 6" xfId="744"/>
    <cellStyle name="Ввод  2 7" xfId="745"/>
    <cellStyle name="Ввод  3 2" xfId="746"/>
    <cellStyle name="Ввод  3 3" xfId="747"/>
    <cellStyle name="Ввод  3 4" xfId="748"/>
    <cellStyle name="Ввод  3 5" xfId="749"/>
    <cellStyle name="Ввод  3 6" xfId="750"/>
    <cellStyle name="Ввод  3 7" xfId="751"/>
    <cellStyle name="Ввод  4 2" xfId="752"/>
    <cellStyle name="Ввод  4 3" xfId="753"/>
    <cellStyle name="Ввод  4 4" xfId="754"/>
    <cellStyle name="Ввод  4 5" xfId="755"/>
    <cellStyle name="Ввод  4 6" xfId="756"/>
    <cellStyle name="Ввод  4 7" xfId="757"/>
    <cellStyle name="Ввод  5 2" xfId="758"/>
    <cellStyle name="Ввод  5 3" xfId="759"/>
    <cellStyle name="Ввод  5 4" xfId="760"/>
    <cellStyle name="Ввод  5 5" xfId="761"/>
    <cellStyle name="Ввод  5 6" xfId="762"/>
    <cellStyle name="Ввод  5 7" xfId="763"/>
    <cellStyle name="Ввод  6 2" xfId="764"/>
    <cellStyle name="Ввод  6 3" xfId="765"/>
    <cellStyle name="Ввод  6 4" xfId="766"/>
    <cellStyle name="Ввод  6 5" xfId="767"/>
    <cellStyle name="Ввод  6 6" xfId="768"/>
    <cellStyle name="Ввод  6 7" xfId="769"/>
    <cellStyle name="Вывод 2 2" xfId="770"/>
    <cellStyle name="Вывод 2 3" xfId="771"/>
    <cellStyle name="Вывод 2 4" xfId="772"/>
    <cellStyle name="Вывод 2 5" xfId="773"/>
    <cellStyle name="Вывод 2 6" xfId="774"/>
    <cellStyle name="Вывод 2 7" xfId="775"/>
    <cellStyle name="Вывод 3 2" xfId="776"/>
    <cellStyle name="Вывод 3 3" xfId="777"/>
    <cellStyle name="Вывод 3 4" xfId="778"/>
    <cellStyle name="Вывод 3 5" xfId="779"/>
    <cellStyle name="Вывод 3 6" xfId="780"/>
    <cellStyle name="Вывод 3 7" xfId="781"/>
    <cellStyle name="Вывод 4 2" xfId="782"/>
    <cellStyle name="Вывод 4 3" xfId="783"/>
    <cellStyle name="Вывод 4 4" xfId="784"/>
    <cellStyle name="Вывод 4 5" xfId="785"/>
    <cellStyle name="Вывод 4 6" xfId="786"/>
    <cellStyle name="Вывод 4 7" xfId="787"/>
    <cellStyle name="Вывод 5 2" xfId="788"/>
    <cellStyle name="Вывод 5 3" xfId="789"/>
    <cellStyle name="Вывод 5 4" xfId="790"/>
    <cellStyle name="Вывод 5 5" xfId="791"/>
    <cellStyle name="Вывод 5 6" xfId="792"/>
    <cellStyle name="Вывод 5 7" xfId="793"/>
    <cellStyle name="Вывод 6 2" xfId="794"/>
    <cellStyle name="Вывод 6 3" xfId="795"/>
    <cellStyle name="Вывод 6 4" xfId="796"/>
    <cellStyle name="Вывод 6 5" xfId="797"/>
    <cellStyle name="Вывод 6 6" xfId="798"/>
    <cellStyle name="Вывод 6 7" xfId="799"/>
    <cellStyle name="Вычисление 2 2" xfId="800"/>
    <cellStyle name="Вычисление 2 3" xfId="801"/>
    <cellStyle name="Вычисление 2 4" xfId="802"/>
    <cellStyle name="Вычисление 2 5" xfId="803"/>
    <cellStyle name="Вычисление 2 6" xfId="804"/>
    <cellStyle name="Вычисление 2 7" xfId="805"/>
    <cellStyle name="Вычисление 3 2" xfId="806"/>
    <cellStyle name="Вычисление 3 3" xfId="807"/>
    <cellStyle name="Вычисление 3 4" xfId="808"/>
    <cellStyle name="Вычисление 3 5" xfId="809"/>
    <cellStyle name="Вычисление 3 6" xfId="810"/>
    <cellStyle name="Вычисление 3 7" xfId="811"/>
    <cellStyle name="Вычисление 4 2" xfId="812"/>
    <cellStyle name="Вычисление 4 3" xfId="813"/>
    <cellStyle name="Вычисление 4 4" xfId="814"/>
    <cellStyle name="Вычисление 4 5" xfId="815"/>
    <cellStyle name="Вычисление 4 6" xfId="816"/>
    <cellStyle name="Вычисление 4 7" xfId="817"/>
    <cellStyle name="Вычисление 5 2" xfId="818"/>
    <cellStyle name="Вычисление 5 3" xfId="819"/>
    <cellStyle name="Вычисление 5 4" xfId="820"/>
    <cellStyle name="Вычисление 5 5" xfId="821"/>
    <cellStyle name="Вычисление 5 6" xfId="822"/>
    <cellStyle name="Вычисление 5 7" xfId="823"/>
    <cellStyle name="Вычисление 6 2" xfId="824"/>
    <cellStyle name="Вычисление 6 3" xfId="825"/>
    <cellStyle name="Вычисление 6 4" xfId="826"/>
    <cellStyle name="Вычисление 6 5" xfId="827"/>
    <cellStyle name="Вычисление 6 6" xfId="828"/>
    <cellStyle name="Вычисление 6 7" xfId="829"/>
    <cellStyle name="Гиперссылка 27" xfId="830"/>
    <cellStyle name="Гиперссылка 28" xfId="831"/>
    <cellStyle name="Заголовок" xfId="832"/>
    <cellStyle name="Заголовок 1 2 2" xfId="833"/>
    <cellStyle name="Заголовок 1 2 3" xfId="834"/>
    <cellStyle name="Заголовок 1 2 4" xfId="835"/>
    <cellStyle name="Заголовок 1 2 5" xfId="836"/>
    <cellStyle name="Заголовок 1 2 6" xfId="837"/>
    <cellStyle name="Заголовок 1 2 7" xfId="838"/>
    <cellStyle name="Заголовок 1 3 2" xfId="839"/>
    <cellStyle name="Заголовок 1 3 3" xfId="840"/>
    <cellStyle name="Заголовок 1 3 4" xfId="841"/>
    <cellStyle name="Заголовок 1 3 5" xfId="842"/>
    <cellStyle name="Заголовок 1 3 6" xfId="843"/>
    <cellStyle name="Заголовок 1 3 7" xfId="844"/>
    <cellStyle name="Заголовок 1 4 2" xfId="845"/>
    <cellStyle name="Заголовок 1 4 3" xfId="846"/>
    <cellStyle name="Заголовок 1 4 4" xfId="847"/>
    <cellStyle name="Заголовок 1 4 5" xfId="848"/>
    <cellStyle name="Заголовок 1 4 6" xfId="849"/>
    <cellStyle name="Заголовок 1 4 7" xfId="850"/>
    <cellStyle name="Заголовок 1 5 2" xfId="851"/>
    <cellStyle name="Заголовок 1 5 3" xfId="852"/>
    <cellStyle name="Заголовок 1 5 4" xfId="853"/>
    <cellStyle name="Заголовок 1 5 5" xfId="854"/>
    <cellStyle name="Заголовок 1 5 6" xfId="855"/>
    <cellStyle name="Заголовок 1 5 7" xfId="856"/>
    <cellStyle name="Заголовок 1 6 2" xfId="857"/>
    <cellStyle name="Заголовок 1 6 3" xfId="858"/>
    <cellStyle name="Заголовок 1 6 4" xfId="859"/>
    <cellStyle name="Заголовок 1 6 5" xfId="860"/>
    <cellStyle name="Заголовок 1 6 6" xfId="861"/>
    <cellStyle name="Заголовок 1 6 7" xfId="862"/>
    <cellStyle name="Заголовок 2 2 2" xfId="863"/>
    <cellStyle name="Заголовок 2 2 3" xfId="864"/>
    <cellStyle name="Заголовок 2 2 4" xfId="865"/>
    <cellStyle name="Заголовок 2 2 5" xfId="866"/>
    <cellStyle name="Заголовок 2 2 6" xfId="867"/>
    <cellStyle name="Заголовок 2 2 7" xfId="868"/>
    <cellStyle name="Заголовок 2 3 2" xfId="869"/>
    <cellStyle name="Заголовок 2 3 3" xfId="870"/>
    <cellStyle name="Заголовок 2 3 4" xfId="871"/>
    <cellStyle name="Заголовок 2 3 5" xfId="872"/>
    <cellStyle name="Заголовок 2 3 6" xfId="873"/>
    <cellStyle name="Заголовок 2 3 7" xfId="874"/>
    <cellStyle name="Заголовок 2 4 2" xfId="875"/>
    <cellStyle name="Заголовок 2 4 3" xfId="876"/>
    <cellStyle name="Заголовок 2 4 4" xfId="877"/>
    <cellStyle name="Заголовок 2 4 5" xfId="878"/>
    <cellStyle name="Заголовок 2 4 6" xfId="879"/>
    <cellStyle name="Заголовок 2 4 7" xfId="880"/>
    <cellStyle name="Заголовок 2 5 2" xfId="881"/>
    <cellStyle name="Заголовок 2 5 3" xfId="882"/>
    <cellStyle name="Заголовок 2 5 4" xfId="883"/>
    <cellStyle name="Заголовок 2 5 5" xfId="884"/>
    <cellStyle name="Заголовок 2 5 6" xfId="885"/>
    <cellStyle name="Заголовок 2 5 7" xfId="886"/>
    <cellStyle name="Заголовок 2 6 2" xfId="887"/>
    <cellStyle name="Заголовок 2 6 3" xfId="888"/>
    <cellStyle name="Заголовок 2 6 4" xfId="889"/>
    <cellStyle name="Заголовок 2 6 5" xfId="890"/>
    <cellStyle name="Заголовок 2 6 6" xfId="891"/>
    <cellStyle name="Заголовок 2 6 7" xfId="892"/>
    <cellStyle name="Заголовок 3 2 2" xfId="893"/>
    <cellStyle name="Заголовок 3 2 3" xfId="894"/>
    <cellStyle name="Заголовок 3 2 4" xfId="895"/>
    <cellStyle name="Заголовок 3 2 5" xfId="896"/>
    <cellStyle name="Заголовок 3 2 6" xfId="897"/>
    <cellStyle name="Заголовок 3 2 7" xfId="898"/>
    <cellStyle name="Заголовок 3 3 2" xfId="899"/>
    <cellStyle name="Заголовок 3 3 3" xfId="900"/>
    <cellStyle name="Заголовок 3 3 4" xfId="901"/>
    <cellStyle name="Заголовок 3 3 5" xfId="902"/>
    <cellStyle name="Заголовок 3 3 6" xfId="903"/>
    <cellStyle name="Заголовок 3 3 7" xfId="904"/>
    <cellStyle name="Заголовок 3 4 2" xfId="905"/>
    <cellStyle name="Заголовок 3 4 3" xfId="906"/>
    <cellStyle name="Заголовок 3 4 4" xfId="907"/>
    <cellStyle name="Заголовок 3 4 5" xfId="908"/>
    <cellStyle name="Заголовок 3 4 6" xfId="909"/>
    <cellStyle name="Заголовок 3 4 7" xfId="910"/>
    <cellStyle name="Заголовок 3 5 2" xfId="911"/>
    <cellStyle name="Заголовок 3 5 3" xfId="912"/>
    <cellStyle name="Заголовок 3 5 4" xfId="913"/>
    <cellStyle name="Заголовок 3 5 5" xfId="914"/>
    <cellStyle name="Заголовок 3 5 6" xfId="915"/>
    <cellStyle name="Заголовок 3 5 7" xfId="916"/>
    <cellStyle name="Заголовок 3 6 2" xfId="917"/>
    <cellStyle name="Заголовок 3 6 3" xfId="918"/>
    <cellStyle name="Заголовок 3 6 4" xfId="919"/>
    <cellStyle name="Заголовок 3 6 5" xfId="920"/>
    <cellStyle name="Заголовок 3 6 6" xfId="921"/>
    <cellStyle name="Заголовок 3 6 7" xfId="922"/>
    <cellStyle name="Заголовок 4 2 2" xfId="923"/>
    <cellStyle name="Заголовок 4 2 3" xfId="924"/>
    <cellStyle name="Заголовок 4 2 4" xfId="925"/>
    <cellStyle name="Заголовок 4 2 5" xfId="926"/>
    <cellStyle name="Заголовок 4 2 6" xfId="927"/>
    <cellStyle name="Заголовок 4 2 7" xfId="928"/>
    <cellStyle name="Заголовок 4 3 2" xfId="929"/>
    <cellStyle name="Заголовок 4 3 3" xfId="930"/>
    <cellStyle name="Заголовок 4 3 4" xfId="931"/>
    <cellStyle name="Заголовок 4 3 5" xfId="932"/>
    <cellStyle name="Заголовок 4 3 6" xfId="933"/>
    <cellStyle name="Заголовок 4 3 7" xfId="934"/>
    <cellStyle name="Заголовок 4 4 2" xfId="935"/>
    <cellStyle name="Заголовок 4 4 3" xfId="936"/>
    <cellStyle name="Заголовок 4 4 4" xfId="937"/>
    <cellStyle name="Заголовок 4 4 5" xfId="938"/>
    <cellStyle name="Заголовок 4 4 6" xfId="939"/>
    <cellStyle name="Заголовок 4 4 7" xfId="940"/>
    <cellStyle name="Заголовок 4 5 2" xfId="941"/>
    <cellStyle name="Заголовок 4 5 3" xfId="942"/>
    <cellStyle name="Заголовок 4 5 4" xfId="943"/>
    <cellStyle name="Заголовок 4 5 5" xfId="944"/>
    <cellStyle name="Заголовок 4 5 6" xfId="945"/>
    <cellStyle name="Заголовок 4 5 7" xfId="946"/>
    <cellStyle name="Заголовок 4 6 2" xfId="947"/>
    <cellStyle name="Заголовок 4 6 3" xfId="948"/>
    <cellStyle name="Заголовок 4 6 4" xfId="949"/>
    <cellStyle name="Заголовок 4 6 5" xfId="950"/>
    <cellStyle name="Заголовок 4 6 6" xfId="951"/>
    <cellStyle name="Заголовок 4 6 7" xfId="952"/>
    <cellStyle name="ЗаголовокСтолбца" xfId="953"/>
    <cellStyle name="Защитный" xfId="954"/>
    <cellStyle name="Значение" xfId="955"/>
    <cellStyle name="Итог 2 2" xfId="956"/>
    <cellStyle name="Итог 2 3" xfId="957"/>
    <cellStyle name="Итог 2 4" xfId="958"/>
    <cellStyle name="Итог 2 5" xfId="959"/>
    <cellStyle name="Итог 2 6" xfId="960"/>
    <cellStyle name="Итог 2 7" xfId="961"/>
    <cellStyle name="Итог 3 2" xfId="962"/>
    <cellStyle name="Итог 3 3" xfId="963"/>
    <cellStyle name="Итог 3 4" xfId="964"/>
    <cellStyle name="Итог 3 5" xfId="965"/>
    <cellStyle name="Итог 3 6" xfId="966"/>
    <cellStyle name="Итог 3 7" xfId="967"/>
    <cellStyle name="Итог 4 2" xfId="968"/>
    <cellStyle name="Итог 4 3" xfId="969"/>
    <cellStyle name="Итог 4 4" xfId="970"/>
    <cellStyle name="Итог 4 5" xfId="971"/>
    <cellStyle name="Итог 4 6" xfId="972"/>
    <cellStyle name="Итог 4 7" xfId="973"/>
    <cellStyle name="Итог 5 2" xfId="974"/>
    <cellStyle name="Итог 5 3" xfId="975"/>
    <cellStyle name="Итог 5 4" xfId="976"/>
    <cellStyle name="Итог 5 5" xfId="977"/>
    <cellStyle name="Итог 5 6" xfId="978"/>
    <cellStyle name="Итог 5 7" xfId="979"/>
    <cellStyle name="Итог 6 2" xfId="980"/>
    <cellStyle name="Итог 6 3" xfId="981"/>
    <cellStyle name="Итог 6 4" xfId="982"/>
    <cellStyle name="Итог 6 5" xfId="983"/>
    <cellStyle name="Итог 6 6" xfId="984"/>
    <cellStyle name="Итог 6 7" xfId="985"/>
    <cellStyle name="Контрольная ячейка 2 2" xfId="986"/>
    <cellStyle name="Контрольная ячейка 2 3" xfId="987"/>
    <cellStyle name="Контрольная ячейка 2 4" xfId="988"/>
    <cellStyle name="Контрольная ячейка 2 5" xfId="989"/>
    <cellStyle name="Контрольная ячейка 2 6" xfId="990"/>
    <cellStyle name="Контрольная ячейка 2 7" xfId="991"/>
    <cellStyle name="Контрольная ячейка 3 2" xfId="992"/>
    <cellStyle name="Контрольная ячейка 3 3" xfId="993"/>
    <cellStyle name="Контрольная ячейка 3 4" xfId="994"/>
    <cellStyle name="Контрольная ячейка 3 5" xfId="995"/>
    <cellStyle name="Контрольная ячейка 3 6" xfId="996"/>
    <cellStyle name="Контрольная ячейка 3 7" xfId="997"/>
    <cellStyle name="Контрольная ячейка 4 2" xfId="998"/>
    <cellStyle name="Контрольная ячейка 4 3" xfId="999"/>
    <cellStyle name="Контрольная ячейка 4 4" xfId="1000"/>
    <cellStyle name="Контрольная ячейка 4 5" xfId="1001"/>
    <cellStyle name="Контрольная ячейка 4 6" xfId="1002"/>
    <cellStyle name="Контрольная ячейка 4 7" xfId="1003"/>
    <cellStyle name="Контрольная ячейка 5 2" xfId="1004"/>
    <cellStyle name="Контрольная ячейка 5 3" xfId="1005"/>
    <cellStyle name="Контрольная ячейка 5 4" xfId="1006"/>
    <cellStyle name="Контрольная ячейка 5 5" xfId="1007"/>
    <cellStyle name="Контрольная ячейка 5 6" xfId="1008"/>
    <cellStyle name="Контрольная ячейка 5 7" xfId="1009"/>
    <cellStyle name="Контрольная ячейка 6 2" xfId="1010"/>
    <cellStyle name="Контрольная ячейка 6 3" xfId="1011"/>
    <cellStyle name="Контрольная ячейка 6 4" xfId="1012"/>
    <cellStyle name="Контрольная ячейка 6 5" xfId="1013"/>
    <cellStyle name="Контрольная ячейка 6 6" xfId="1014"/>
    <cellStyle name="Контрольная ячейка 6 7" xfId="1015"/>
    <cellStyle name="Мой заголовок" xfId="1016"/>
    <cellStyle name="Мой заголовок листа" xfId="1017"/>
    <cellStyle name="Мой заголовок листа 10" xfId="1018"/>
    <cellStyle name="Мой заголовок листа 11" xfId="1019"/>
    <cellStyle name="Мой заголовок листа 12" xfId="1020"/>
    <cellStyle name="Мой заголовок листа 13" xfId="1021"/>
    <cellStyle name="Мой заголовок листа 14" xfId="1022"/>
    <cellStyle name="Мой заголовок листа 15" xfId="1023"/>
    <cellStyle name="Мой заголовок листа 16" xfId="1024"/>
    <cellStyle name="Мой заголовок листа 17" xfId="1025"/>
    <cellStyle name="Мой заголовок листа 18" xfId="1026"/>
    <cellStyle name="Мой заголовок листа 2" xfId="1027"/>
    <cellStyle name="Мой заголовок листа 3" xfId="1028"/>
    <cellStyle name="Мой заголовок листа 4" xfId="1029"/>
    <cellStyle name="Мой заголовок листа 5" xfId="1030"/>
    <cellStyle name="Мой заголовок листа 6" xfId="1031"/>
    <cellStyle name="Мой заголовок листа 7" xfId="1032"/>
    <cellStyle name="Мой заголовок листа 8" xfId="1033"/>
    <cellStyle name="Мой заголовок листа 9" xfId="1034"/>
    <cellStyle name="Мои наименования показателей" xfId="1035"/>
    <cellStyle name="Мои наименования показателей 2" xfId="1036"/>
    <cellStyle name="Мои наименования показателей 3" xfId="1037"/>
    <cellStyle name="Название 2 2" xfId="1038"/>
    <cellStyle name="Название 2 3" xfId="1039"/>
    <cellStyle name="Название 2 4" xfId="1040"/>
    <cellStyle name="Название 2 5" xfId="1041"/>
    <cellStyle name="Название 2 6" xfId="1042"/>
    <cellStyle name="Название 2 7" xfId="1043"/>
    <cellStyle name="Название 3 2" xfId="1044"/>
    <cellStyle name="Название 3 3" xfId="1045"/>
    <cellStyle name="Название 3 4" xfId="1046"/>
    <cellStyle name="Название 3 5" xfId="1047"/>
    <cellStyle name="Название 3 6" xfId="1048"/>
    <cellStyle name="Название 3 7" xfId="1049"/>
    <cellStyle name="Название 4 2" xfId="1050"/>
    <cellStyle name="Название 4 3" xfId="1051"/>
    <cellStyle name="Название 4 4" xfId="1052"/>
    <cellStyle name="Название 4 5" xfId="1053"/>
    <cellStyle name="Название 4 6" xfId="1054"/>
    <cellStyle name="Название 4 7" xfId="1055"/>
    <cellStyle name="Название 5 2" xfId="1056"/>
    <cellStyle name="Название 5 3" xfId="1057"/>
    <cellStyle name="Название 5 4" xfId="1058"/>
    <cellStyle name="Название 5 5" xfId="1059"/>
    <cellStyle name="Название 5 6" xfId="1060"/>
    <cellStyle name="Название 5 7" xfId="1061"/>
    <cellStyle name="Название 6 2" xfId="1062"/>
    <cellStyle name="Название 6 3" xfId="1063"/>
    <cellStyle name="Название 6 4" xfId="1064"/>
    <cellStyle name="Название 6 5" xfId="1065"/>
    <cellStyle name="Название 6 6" xfId="1066"/>
    <cellStyle name="Название 6 7" xfId="1067"/>
    <cellStyle name="Нейтральный 2 2" xfId="1068"/>
    <cellStyle name="Нейтральный 2 3" xfId="1069"/>
    <cellStyle name="Нейтральный 2 4" xfId="1070"/>
    <cellStyle name="Нейтральный 2 5" xfId="1071"/>
    <cellStyle name="Нейтральный 2 6" xfId="1072"/>
    <cellStyle name="Нейтральный 2 7" xfId="1073"/>
    <cellStyle name="Нейтральный 3 2" xfId="1074"/>
    <cellStyle name="Нейтральный 3 3" xfId="1075"/>
    <cellStyle name="Нейтральный 3 4" xfId="1076"/>
    <cellStyle name="Нейтральный 3 5" xfId="1077"/>
    <cellStyle name="Нейтральный 3 6" xfId="1078"/>
    <cellStyle name="Нейтральный 3 7" xfId="1079"/>
    <cellStyle name="Нейтральный 4 2" xfId="1080"/>
    <cellStyle name="Нейтральный 4 3" xfId="1081"/>
    <cellStyle name="Нейтральный 4 4" xfId="1082"/>
    <cellStyle name="Нейтральный 4 5" xfId="1083"/>
    <cellStyle name="Нейтральный 4 6" xfId="1084"/>
    <cellStyle name="Нейтральный 4 7" xfId="1085"/>
    <cellStyle name="Нейтральный 5 2" xfId="1086"/>
    <cellStyle name="Нейтральный 5 3" xfId="1087"/>
    <cellStyle name="Нейтральный 5 4" xfId="1088"/>
    <cellStyle name="Нейтральный 5 5" xfId="1089"/>
    <cellStyle name="Нейтральный 5 6" xfId="1090"/>
    <cellStyle name="Нейтральный 5 7" xfId="1091"/>
    <cellStyle name="Нейтральный 6 2" xfId="1092"/>
    <cellStyle name="Нейтральный 6 3" xfId="1093"/>
    <cellStyle name="Нейтральный 6 4" xfId="1094"/>
    <cellStyle name="Нейтральный 6 5" xfId="1095"/>
    <cellStyle name="Нейтральный 6 6" xfId="1096"/>
    <cellStyle name="Нейтральный 6 7" xfId="1097"/>
    <cellStyle name="Обычный" xfId="0" builtinId="0"/>
    <cellStyle name="Обычный 10" xfId="1098"/>
    <cellStyle name="Обычный 11 2" xfId="1099"/>
    <cellStyle name="Обычный 11 3" xfId="1100"/>
    <cellStyle name="Обычный 12" xfId="1101"/>
    <cellStyle name="Обычный 13" xfId="1102"/>
    <cellStyle name="Обычный 14" xfId="1103"/>
    <cellStyle name="Обычный 15 2" xfId="1104"/>
    <cellStyle name="Обычный 15 3" xfId="1105"/>
    <cellStyle name="Обычный 15 4" xfId="1106"/>
    <cellStyle name="Обычный 15 5" xfId="1107"/>
    <cellStyle name="Обычный 15 6" xfId="1108"/>
    <cellStyle name="Обычный 15 7" xfId="1109"/>
    <cellStyle name="Обычный 19" xfId="1110"/>
    <cellStyle name="Обычный 2 10" xfId="1111"/>
    <cellStyle name="Обычный 2 11" xfId="1112"/>
    <cellStyle name="Обычный 2 12" xfId="1113"/>
    <cellStyle name="Обычный 2 13" xfId="1114"/>
    <cellStyle name="Обычный 2 14" xfId="1115"/>
    <cellStyle name="Обычный 2 15" xfId="1116"/>
    <cellStyle name="Обычный 2 16" xfId="1117"/>
    <cellStyle name="Обычный 2 17" xfId="1118"/>
    <cellStyle name="Обычный 2 18" xfId="1119"/>
    <cellStyle name="Обычный 2 2" xfId="1120"/>
    <cellStyle name="Обычный 2 2 2" xfId="1121"/>
    <cellStyle name="Обычный 2 2 3" xfId="1122"/>
    <cellStyle name="Обычный 2 2 4" xfId="1123"/>
    <cellStyle name="Обычный 2 3" xfId="1124"/>
    <cellStyle name="Обычный 2 4" xfId="1125"/>
    <cellStyle name="Обычный 2 5" xfId="1126"/>
    <cellStyle name="Обычный 2 6" xfId="1127"/>
    <cellStyle name="Обычный 2 7" xfId="1128"/>
    <cellStyle name="Обычный 2 8" xfId="1129"/>
    <cellStyle name="Обычный 2 9" xfId="1130"/>
    <cellStyle name="Обычный 22" xfId="1131"/>
    <cellStyle name="Обычный 23" xfId="1132"/>
    <cellStyle name="Обычный 24" xfId="1133"/>
    <cellStyle name="Обычный 25" xfId="1134"/>
    <cellStyle name="Обычный 26" xfId="1135"/>
    <cellStyle name="Обычный 3" xfId="1136"/>
    <cellStyle name="Обычный 3 2" xfId="1137"/>
    <cellStyle name="Обычный 30" xfId="1138"/>
    <cellStyle name="Обычный 34" xfId="1139"/>
    <cellStyle name="Обычный 36" xfId="1140"/>
    <cellStyle name="Обычный 37" xfId="1141"/>
    <cellStyle name="Обычный 39" xfId="1142"/>
    <cellStyle name="Обычный 4" xfId="1143"/>
    <cellStyle name="Обычный 40" xfId="1144"/>
    <cellStyle name="Обычный 49" xfId="1145"/>
    <cellStyle name="Обычный 5" xfId="1146"/>
    <cellStyle name="Обычный 50" xfId="1147"/>
    <cellStyle name="Обычный 51" xfId="1148"/>
    <cellStyle name="Обычный 52" xfId="1149"/>
    <cellStyle name="Обычный 53" xfId="1150"/>
    <cellStyle name="Обычный 54" xfId="1151"/>
    <cellStyle name="Обычный 55" xfId="1152"/>
    <cellStyle name="Обычный 56" xfId="1153"/>
    <cellStyle name="Обычный 57" xfId="1154"/>
    <cellStyle name="Обычный 58" xfId="1155"/>
    <cellStyle name="Обычный 59" xfId="1156"/>
    <cellStyle name="Обычный 6" xfId="1157"/>
    <cellStyle name="Обычный 60" xfId="1158"/>
    <cellStyle name="Обычный 66" xfId="1159"/>
    <cellStyle name="Обычный 69" xfId="1160"/>
    <cellStyle name="Обычный 7" xfId="1161"/>
    <cellStyle name="Обычный 71" xfId="1162"/>
    <cellStyle name="Обычный 76" xfId="1163"/>
    <cellStyle name="Обычный 77" xfId="1164"/>
    <cellStyle name="Обычный 8" xfId="1165"/>
    <cellStyle name="Обычный 80" xfId="1166"/>
    <cellStyle name="Обычный 82" xfId="1167"/>
    <cellStyle name="Обычный 83" xfId="1168"/>
    <cellStyle name="Обычный 84" xfId="1169"/>
    <cellStyle name="Обычный 85" xfId="1170"/>
    <cellStyle name="Обычный 88" xfId="1171"/>
    <cellStyle name="Обычный 9 2" xfId="1172"/>
    <cellStyle name="Обычный 9 3" xfId="1173"/>
    <cellStyle name="Обычный 9 4" xfId="1174"/>
    <cellStyle name="Обычный 90" xfId="1175"/>
    <cellStyle name="Обычный 91" xfId="1176"/>
    <cellStyle name="Обычный 95" xfId="1177"/>
    <cellStyle name="Обычный 97" xfId="1178"/>
    <cellStyle name="Обычный_ПП" xfId="2"/>
    <cellStyle name="Обычный_Свод_0" xfId="1"/>
    <cellStyle name="Плохой 2 2" xfId="1179"/>
    <cellStyle name="Плохой 2 3" xfId="1180"/>
    <cellStyle name="Плохой 2 4" xfId="1181"/>
    <cellStyle name="Плохой 2 5" xfId="1182"/>
    <cellStyle name="Плохой 2 6" xfId="1183"/>
    <cellStyle name="Плохой 2 7" xfId="1184"/>
    <cellStyle name="Плохой 3 2" xfId="1185"/>
    <cellStyle name="Плохой 3 3" xfId="1186"/>
    <cellStyle name="Плохой 3 4" xfId="1187"/>
    <cellStyle name="Плохой 3 5" xfId="1188"/>
    <cellStyle name="Плохой 3 6" xfId="1189"/>
    <cellStyle name="Плохой 3 7" xfId="1190"/>
    <cellStyle name="Плохой 4 2" xfId="1191"/>
    <cellStyle name="Плохой 4 3" xfId="1192"/>
    <cellStyle name="Плохой 4 4" xfId="1193"/>
    <cellStyle name="Плохой 4 5" xfId="1194"/>
    <cellStyle name="Плохой 4 6" xfId="1195"/>
    <cellStyle name="Плохой 4 7" xfId="1196"/>
    <cellStyle name="Плохой 5 2" xfId="1197"/>
    <cellStyle name="Плохой 5 3" xfId="1198"/>
    <cellStyle name="Плохой 5 4" xfId="1199"/>
    <cellStyle name="Плохой 5 5" xfId="1200"/>
    <cellStyle name="Плохой 5 6" xfId="1201"/>
    <cellStyle name="Плохой 5 7" xfId="1202"/>
    <cellStyle name="Плохой 6 2" xfId="1203"/>
    <cellStyle name="Плохой 6 3" xfId="1204"/>
    <cellStyle name="Плохой 6 4" xfId="1205"/>
    <cellStyle name="Плохой 6 5" xfId="1206"/>
    <cellStyle name="Плохой 6 6" xfId="1207"/>
    <cellStyle name="Плохой 6 7" xfId="1208"/>
    <cellStyle name="Пояснение 2 2" xfId="1209"/>
    <cellStyle name="Пояснение 2 3" xfId="1210"/>
    <cellStyle name="Пояснение 2 4" xfId="1211"/>
    <cellStyle name="Пояснение 2 5" xfId="1212"/>
    <cellStyle name="Пояснение 2 6" xfId="1213"/>
    <cellStyle name="Пояснение 2 7" xfId="1214"/>
    <cellStyle name="Пояснение 3 2" xfId="1215"/>
    <cellStyle name="Пояснение 3 3" xfId="1216"/>
    <cellStyle name="Пояснение 3 4" xfId="1217"/>
    <cellStyle name="Пояснение 3 5" xfId="1218"/>
    <cellStyle name="Пояснение 3 6" xfId="1219"/>
    <cellStyle name="Пояснение 3 7" xfId="1220"/>
    <cellStyle name="Пояснение 4 2" xfId="1221"/>
    <cellStyle name="Пояснение 4 3" xfId="1222"/>
    <cellStyle name="Пояснение 4 4" xfId="1223"/>
    <cellStyle name="Пояснение 4 5" xfId="1224"/>
    <cellStyle name="Пояснение 4 6" xfId="1225"/>
    <cellStyle name="Пояснение 4 7" xfId="1226"/>
    <cellStyle name="Пояснение 5 2" xfId="1227"/>
    <cellStyle name="Пояснение 5 3" xfId="1228"/>
    <cellStyle name="Пояснение 5 4" xfId="1229"/>
    <cellStyle name="Пояснение 5 5" xfId="1230"/>
    <cellStyle name="Пояснение 5 6" xfId="1231"/>
    <cellStyle name="Пояснение 5 7" xfId="1232"/>
    <cellStyle name="Пояснение 6 2" xfId="1233"/>
    <cellStyle name="Пояснение 6 3" xfId="1234"/>
    <cellStyle name="Пояснение 6 4" xfId="1235"/>
    <cellStyle name="Пояснение 6 5" xfId="1236"/>
    <cellStyle name="Пояснение 6 6" xfId="1237"/>
    <cellStyle name="Пояснение 6 7" xfId="1238"/>
    <cellStyle name="Примечание 2 2" xfId="1239"/>
    <cellStyle name="Примечание 2 3" xfId="1240"/>
    <cellStyle name="Примечание 2 4" xfId="1241"/>
    <cellStyle name="Примечание 2 5" xfId="1242"/>
    <cellStyle name="Примечание 2 6" xfId="1243"/>
    <cellStyle name="Примечание 2 7" xfId="1244"/>
    <cellStyle name="Примечание 3 2" xfId="1245"/>
    <cellStyle name="Примечание 3 3" xfId="1246"/>
    <cellStyle name="Примечание 3 4" xfId="1247"/>
    <cellStyle name="Примечание 3 5" xfId="1248"/>
    <cellStyle name="Примечание 3 6" xfId="1249"/>
    <cellStyle name="Примечание 3 7" xfId="1250"/>
    <cellStyle name="Примечание 4 2" xfId="1251"/>
    <cellStyle name="Примечание 4 3" xfId="1252"/>
    <cellStyle name="Примечание 4 4" xfId="1253"/>
    <cellStyle name="Примечание 4 5" xfId="1254"/>
    <cellStyle name="Примечание 4 6" xfId="1255"/>
    <cellStyle name="Примечание 4 7" xfId="1256"/>
    <cellStyle name="Примечание 5 2" xfId="1257"/>
    <cellStyle name="Примечание 5 3" xfId="1258"/>
    <cellStyle name="Примечание 5 4" xfId="1259"/>
    <cellStyle name="Примечание 5 5" xfId="1260"/>
    <cellStyle name="Примечание 5 6" xfId="1261"/>
    <cellStyle name="Примечание 5 7" xfId="1262"/>
    <cellStyle name="Примечание 6 2" xfId="1263"/>
    <cellStyle name="Примечание 6 3" xfId="1264"/>
    <cellStyle name="Примечание 6 4" xfId="1265"/>
    <cellStyle name="Примечание 6 5" xfId="1266"/>
    <cellStyle name="Примечание 6 6" xfId="1267"/>
    <cellStyle name="Примечание 6 7" xfId="1268"/>
    <cellStyle name="Процентный 23" xfId="1269"/>
    <cellStyle name="Процентный 24" xfId="1270"/>
    <cellStyle name="Связанная ячейка 2 2" xfId="1271"/>
    <cellStyle name="Связанная ячейка 2 3" xfId="1272"/>
    <cellStyle name="Связанная ячейка 2 4" xfId="1273"/>
    <cellStyle name="Связанная ячейка 2 5" xfId="1274"/>
    <cellStyle name="Связанная ячейка 2 6" xfId="1275"/>
    <cellStyle name="Связанная ячейка 2 7" xfId="1276"/>
    <cellStyle name="Связанная ячейка 3 2" xfId="1277"/>
    <cellStyle name="Связанная ячейка 3 3" xfId="1278"/>
    <cellStyle name="Связанная ячейка 3 4" xfId="1279"/>
    <cellStyle name="Связанная ячейка 3 5" xfId="1280"/>
    <cellStyle name="Связанная ячейка 3 6" xfId="1281"/>
    <cellStyle name="Связанная ячейка 3 7" xfId="1282"/>
    <cellStyle name="Связанная ячейка 4 2" xfId="1283"/>
    <cellStyle name="Связанная ячейка 4 3" xfId="1284"/>
    <cellStyle name="Связанная ячейка 4 4" xfId="1285"/>
    <cellStyle name="Связанная ячейка 4 5" xfId="1286"/>
    <cellStyle name="Связанная ячейка 4 6" xfId="1287"/>
    <cellStyle name="Связанная ячейка 4 7" xfId="1288"/>
    <cellStyle name="Связанная ячейка 5 2" xfId="1289"/>
    <cellStyle name="Связанная ячейка 5 3" xfId="1290"/>
    <cellStyle name="Связанная ячейка 5 4" xfId="1291"/>
    <cellStyle name="Связанная ячейка 5 5" xfId="1292"/>
    <cellStyle name="Связанная ячейка 5 6" xfId="1293"/>
    <cellStyle name="Связанная ячейка 5 7" xfId="1294"/>
    <cellStyle name="Связанная ячейка 6 2" xfId="1295"/>
    <cellStyle name="Связанная ячейка 6 3" xfId="1296"/>
    <cellStyle name="Связанная ячейка 6 4" xfId="1297"/>
    <cellStyle name="Связанная ячейка 6 5" xfId="1298"/>
    <cellStyle name="Связанная ячейка 6 6" xfId="1299"/>
    <cellStyle name="Связанная ячейка 6 7" xfId="1300"/>
    <cellStyle name="Стиль 1" xfId="1301"/>
    <cellStyle name="Стиль 1 10" xfId="1302"/>
    <cellStyle name="Стиль 1 11" xfId="1303"/>
    <cellStyle name="Стиль 1 12" xfId="1304"/>
    <cellStyle name="Стиль 1 13" xfId="1305"/>
    <cellStyle name="Стиль 1 14" xfId="1306"/>
    <cellStyle name="Стиль 1 15" xfId="1307"/>
    <cellStyle name="Стиль 1 16" xfId="1308"/>
    <cellStyle name="Стиль 1 17" xfId="1309"/>
    <cellStyle name="Стиль 1 18" xfId="1310"/>
    <cellStyle name="Стиль 1 19" xfId="1311"/>
    <cellStyle name="Стиль 1 2" xfId="1312"/>
    <cellStyle name="Стиль 1 20" xfId="1313"/>
    <cellStyle name="Стиль 1 21" xfId="1314"/>
    <cellStyle name="Стиль 1 22" xfId="1315"/>
    <cellStyle name="Стиль 1 23" xfId="1316"/>
    <cellStyle name="Стиль 1 24" xfId="1317"/>
    <cellStyle name="Стиль 1 25" xfId="1318"/>
    <cellStyle name="Стиль 1 26" xfId="1319"/>
    <cellStyle name="Стиль 1 27" xfId="1320"/>
    <cellStyle name="Стиль 1 28" xfId="1321"/>
    <cellStyle name="Стиль 1 29" xfId="1322"/>
    <cellStyle name="Стиль 1 3" xfId="1323"/>
    <cellStyle name="Стиль 1 30" xfId="1324"/>
    <cellStyle name="Стиль 1 31" xfId="1325"/>
    <cellStyle name="Стиль 1 4" xfId="1326"/>
    <cellStyle name="Стиль 1 5" xfId="1327"/>
    <cellStyle name="Стиль 1 6" xfId="1328"/>
    <cellStyle name="Стиль 1 7" xfId="1329"/>
    <cellStyle name="Стиль 1 8" xfId="1330"/>
    <cellStyle name="Стиль 1 9" xfId="1331"/>
    <cellStyle name="Текст предупреждения 2 2" xfId="1332"/>
    <cellStyle name="Текст предупреждения 2 3" xfId="1333"/>
    <cellStyle name="Текст предупреждения 2 4" xfId="1334"/>
    <cellStyle name="Текст предупреждения 2 5" xfId="1335"/>
    <cellStyle name="Текст предупреждения 2 6" xfId="1336"/>
    <cellStyle name="Текст предупреждения 2 7" xfId="1337"/>
    <cellStyle name="Текст предупреждения 3 2" xfId="1338"/>
    <cellStyle name="Текст предупреждения 3 3" xfId="1339"/>
    <cellStyle name="Текст предупреждения 3 4" xfId="1340"/>
    <cellStyle name="Текст предупреждения 3 5" xfId="1341"/>
    <cellStyle name="Текст предупреждения 3 6" xfId="1342"/>
    <cellStyle name="Текст предупреждения 3 7" xfId="1343"/>
    <cellStyle name="Текст предупреждения 4 2" xfId="1344"/>
    <cellStyle name="Текст предупреждения 4 3" xfId="1345"/>
    <cellStyle name="Текст предупреждения 4 4" xfId="1346"/>
    <cellStyle name="Текст предупреждения 4 5" xfId="1347"/>
    <cellStyle name="Текст предупреждения 4 6" xfId="1348"/>
    <cellStyle name="Текст предупреждения 4 7" xfId="1349"/>
    <cellStyle name="Текст предупреждения 5 2" xfId="1350"/>
    <cellStyle name="Текст предупреждения 5 3" xfId="1351"/>
    <cellStyle name="Текст предупреждения 5 4" xfId="1352"/>
    <cellStyle name="Текст предупреждения 5 5" xfId="1353"/>
    <cellStyle name="Текст предупреждения 5 6" xfId="1354"/>
    <cellStyle name="Текст предупреждения 5 7" xfId="1355"/>
    <cellStyle name="Текст предупреждения 6 2" xfId="1356"/>
    <cellStyle name="Текст предупреждения 6 3" xfId="1357"/>
    <cellStyle name="Текст предупреждения 6 4" xfId="1358"/>
    <cellStyle name="Текст предупреждения 6 5" xfId="1359"/>
    <cellStyle name="Текст предупреждения 6 6" xfId="1360"/>
    <cellStyle name="Текст предупреждения 6 7" xfId="1361"/>
    <cellStyle name="Текстовый" xfId="1362"/>
    <cellStyle name="Тысячи [0]_3Com" xfId="1363"/>
    <cellStyle name="Тысячи_3Com" xfId="1364"/>
    <cellStyle name="Финансовый 2 2" xfId="1365"/>
    <cellStyle name="Финансовый 2 3" xfId="1366"/>
    <cellStyle name="Финансовый 2 4" xfId="1367"/>
    <cellStyle name="Финансовый 2 5" xfId="1368"/>
    <cellStyle name="Финансовый 2 6" xfId="1369"/>
    <cellStyle name="Финансовый 2 7" xfId="1370"/>
    <cellStyle name="Финансовый 4" xfId="1371"/>
    <cellStyle name="Финансовый 4 10" xfId="1372"/>
    <cellStyle name="Финансовый 4 11" xfId="1373"/>
    <cellStyle name="Финансовый 4 12" xfId="1374"/>
    <cellStyle name="Финансовый 4 13" xfId="1375"/>
    <cellStyle name="Финансовый 4 14" xfId="1376"/>
    <cellStyle name="Финансовый 4 15" xfId="1377"/>
    <cellStyle name="Финансовый 4 16" xfId="1378"/>
    <cellStyle name="Финансовый 4 17" xfId="1379"/>
    <cellStyle name="Финансовый 4 18" xfId="1380"/>
    <cellStyle name="Финансовый 4 18 2" xfId="1381"/>
    <cellStyle name="Финансовый 4 18 2 2" xfId="1382"/>
    <cellStyle name="Финансовый 4 18 2 3" xfId="1383"/>
    <cellStyle name="Финансовый 4 18 2 4" xfId="1384"/>
    <cellStyle name="Финансовый 4 18 2 5" xfId="1385"/>
    <cellStyle name="Финансовый 4 18 2 6" xfId="1386"/>
    <cellStyle name="Финансовый 4 18 3" xfId="1387"/>
    <cellStyle name="Финансовый 4 18 3 2" xfId="1388"/>
    <cellStyle name="Финансовый 4 18 3 3" xfId="1389"/>
    <cellStyle name="Финансовый 4 18 3 4" xfId="1390"/>
    <cellStyle name="Финансовый 4 18 3 5" xfId="1391"/>
    <cellStyle name="Финансовый 4 18 3 6" xfId="1392"/>
    <cellStyle name="Финансовый 4 18 4" xfId="1393"/>
    <cellStyle name="Финансовый 4 18 4 2" xfId="1394"/>
    <cellStyle name="Финансовый 4 18 4 3" xfId="1395"/>
    <cellStyle name="Финансовый 4 18 4 4" xfId="1396"/>
    <cellStyle name="Финансовый 4 18 4 5" xfId="1397"/>
    <cellStyle name="Финансовый 4 18 4 6" xfId="1398"/>
    <cellStyle name="Финансовый 4 18 5" xfId="1399"/>
    <cellStyle name="Финансовый 4 18 5 2" xfId="1400"/>
    <cellStyle name="Финансовый 4 18 5 3" xfId="1401"/>
    <cellStyle name="Финансовый 4 18 5 4" xfId="1402"/>
    <cellStyle name="Финансовый 4 18 5 5" xfId="1403"/>
    <cellStyle name="Финансовый 4 18 5 6" xfId="1404"/>
    <cellStyle name="Финансовый 4 18 6" xfId="1405"/>
    <cellStyle name="Финансовый 4 18 6 2" xfId="1406"/>
    <cellStyle name="Финансовый 4 18 6 3" xfId="1407"/>
    <cellStyle name="Финансовый 4 18 6 4" xfId="1408"/>
    <cellStyle name="Финансовый 4 18 6 5" xfId="1409"/>
    <cellStyle name="Финансовый 4 18 6 6" xfId="1410"/>
    <cellStyle name="Финансовый 4 18 7" xfId="1411"/>
    <cellStyle name="Финансовый 4 18 7 2" xfId="1412"/>
    <cellStyle name="Финансовый 4 18 7 3" xfId="1413"/>
    <cellStyle name="Финансовый 4 18 7 4" xfId="1414"/>
    <cellStyle name="Финансовый 4 18 7 5" xfId="1415"/>
    <cellStyle name="Финансовый 4 18 7 6" xfId="1416"/>
    <cellStyle name="Финансовый 4 19" xfId="1417"/>
    <cellStyle name="Финансовый 4 19 2" xfId="1418"/>
    <cellStyle name="Финансовый 4 19 2 2" xfId="1419"/>
    <cellStyle name="Финансовый 4 19 2 3" xfId="1420"/>
    <cellStyle name="Финансовый 4 19 2 4" xfId="1421"/>
    <cellStyle name="Финансовый 4 19 2 5" xfId="1422"/>
    <cellStyle name="Финансовый 4 19 2 6" xfId="1423"/>
    <cellStyle name="Финансовый 4 19 3" xfId="1424"/>
    <cellStyle name="Финансовый 4 19 3 2" xfId="1425"/>
    <cellStyle name="Финансовый 4 19 3 3" xfId="1426"/>
    <cellStyle name="Финансовый 4 19 3 4" xfId="1427"/>
    <cellStyle name="Финансовый 4 19 3 5" xfId="1428"/>
    <cellStyle name="Финансовый 4 19 3 6" xfId="1429"/>
    <cellStyle name="Финансовый 4 19 4" xfId="1430"/>
    <cellStyle name="Финансовый 4 19 4 2" xfId="1431"/>
    <cellStyle name="Финансовый 4 19 4 3" xfId="1432"/>
    <cellStyle name="Финансовый 4 19 4 4" xfId="1433"/>
    <cellStyle name="Финансовый 4 19 4 5" xfId="1434"/>
    <cellStyle name="Финансовый 4 19 4 6" xfId="1435"/>
    <cellStyle name="Финансовый 4 19 5" xfId="1436"/>
    <cellStyle name="Финансовый 4 19 5 2" xfId="1437"/>
    <cellStyle name="Финансовый 4 19 5 3" xfId="1438"/>
    <cellStyle name="Финансовый 4 19 5 4" xfId="1439"/>
    <cellStyle name="Финансовый 4 19 5 5" xfId="1440"/>
    <cellStyle name="Финансовый 4 19 5 6" xfId="1441"/>
    <cellStyle name="Финансовый 4 19 6" xfId="1442"/>
    <cellStyle name="Финансовый 4 19 6 2" xfId="1443"/>
    <cellStyle name="Финансовый 4 19 6 3" xfId="1444"/>
    <cellStyle name="Финансовый 4 19 6 4" xfId="1445"/>
    <cellStyle name="Финансовый 4 19 6 5" xfId="1446"/>
    <cellStyle name="Финансовый 4 19 6 6" xfId="1447"/>
    <cellStyle name="Финансовый 4 2" xfId="1448"/>
    <cellStyle name="Финансовый 4 2 2" xfId="1449"/>
    <cellStyle name="Финансовый 4 2 2 2" xfId="1450"/>
    <cellStyle name="Финансовый 4 2 2 3" xfId="1451"/>
    <cellStyle name="Финансовый 4 2 2 3 2" xfId="1452"/>
    <cellStyle name="Финансовый 4 2 2 3 3" xfId="1453"/>
    <cellStyle name="Финансовый 4 2 2 3 4" xfId="1454"/>
    <cellStyle name="Финансовый 4 2 2 3 5" xfId="1455"/>
    <cellStyle name="Финансовый 4 2 2 3 6" xfId="1456"/>
    <cellStyle name="Финансовый 4 2 2 4" xfId="1457"/>
    <cellStyle name="Финансовый 4 2 2 4 2" xfId="1458"/>
    <cellStyle name="Финансовый 4 2 2 4 3" xfId="1459"/>
    <cellStyle name="Финансовый 4 2 2 4 4" xfId="1460"/>
    <cellStyle name="Финансовый 4 2 2 4 5" xfId="1461"/>
    <cellStyle name="Финансовый 4 2 2 4 6" xfId="1462"/>
    <cellStyle name="Финансовый 4 2 2 5" xfId="1463"/>
    <cellStyle name="Финансовый 4 2 2 5 2" xfId="1464"/>
    <cellStyle name="Финансовый 4 2 2 5 3" xfId="1465"/>
    <cellStyle name="Финансовый 4 2 2 5 4" xfId="1466"/>
    <cellStyle name="Финансовый 4 2 2 5 5" xfId="1467"/>
    <cellStyle name="Финансовый 4 2 2 5 6" xfId="1468"/>
    <cellStyle name="Финансовый 4 2 2 6" xfId="1469"/>
    <cellStyle name="Финансовый 4 2 2 6 2" xfId="1470"/>
    <cellStyle name="Финансовый 4 2 2 6 3" xfId="1471"/>
    <cellStyle name="Финансовый 4 2 2 6 4" xfId="1472"/>
    <cellStyle name="Финансовый 4 2 2 6 5" xfId="1473"/>
    <cellStyle name="Финансовый 4 2 2 6 6" xfId="1474"/>
    <cellStyle name="Финансовый 4 2 2 7" xfId="1475"/>
    <cellStyle name="Финансовый 4 2 2 7 2" xfId="1476"/>
    <cellStyle name="Финансовый 4 2 2 7 3" xfId="1477"/>
    <cellStyle name="Финансовый 4 2 2 7 4" xfId="1478"/>
    <cellStyle name="Финансовый 4 2 2 7 5" xfId="1479"/>
    <cellStyle name="Финансовый 4 2 2 7 6" xfId="1480"/>
    <cellStyle name="Финансовый 4 2 3" xfId="1481"/>
    <cellStyle name="Финансовый 4 2 4" xfId="1482"/>
    <cellStyle name="Финансовый 4 2 5" xfId="1483"/>
    <cellStyle name="Финансовый 4 2 5 2" xfId="1484"/>
    <cellStyle name="Финансовый 4 2 5 3" xfId="1485"/>
    <cellStyle name="Финансовый 4 2 5 4" xfId="1486"/>
    <cellStyle name="Финансовый 4 2 5 5" xfId="1487"/>
    <cellStyle name="Финансовый 4 2 5 6" xfId="1488"/>
    <cellStyle name="Финансовый 4 20" xfId="1489"/>
    <cellStyle name="Финансовый 4 20 2" xfId="1490"/>
    <cellStyle name="Финансовый 4 20 2 2" xfId="1491"/>
    <cellStyle name="Финансовый 4 20 2 3" xfId="1492"/>
    <cellStyle name="Финансовый 4 20 2 4" xfId="1493"/>
    <cellStyle name="Финансовый 4 20 2 5" xfId="1494"/>
    <cellStyle name="Финансовый 4 20 2 6" xfId="1495"/>
    <cellStyle name="Финансовый 4 20 3" xfId="1496"/>
    <cellStyle name="Финансовый 4 20 3 2" xfId="1497"/>
    <cellStyle name="Финансовый 4 20 3 3" xfId="1498"/>
    <cellStyle name="Финансовый 4 20 3 4" xfId="1499"/>
    <cellStyle name="Финансовый 4 20 3 5" xfId="1500"/>
    <cellStyle name="Финансовый 4 20 3 6" xfId="1501"/>
    <cellStyle name="Финансовый 4 20 4" xfId="1502"/>
    <cellStyle name="Финансовый 4 20 4 2" xfId="1503"/>
    <cellStyle name="Финансовый 4 20 4 3" xfId="1504"/>
    <cellStyle name="Финансовый 4 20 4 4" xfId="1505"/>
    <cellStyle name="Финансовый 4 20 4 5" xfId="1506"/>
    <cellStyle name="Финансовый 4 20 4 6" xfId="1507"/>
    <cellStyle name="Финансовый 4 20 5" xfId="1508"/>
    <cellStyle name="Финансовый 4 20 5 2" xfId="1509"/>
    <cellStyle name="Финансовый 4 20 5 3" xfId="1510"/>
    <cellStyle name="Финансовый 4 20 5 4" xfId="1511"/>
    <cellStyle name="Финансовый 4 20 5 5" xfId="1512"/>
    <cellStyle name="Финансовый 4 20 5 6" xfId="1513"/>
    <cellStyle name="Финансовый 4 20 6" xfId="1514"/>
    <cellStyle name="Финансовый 4 20 6 2" xfId="1515"/>
    <cellStyle name="Финансовый 4 20 6 3" xfId="1516"/>
    <cellStyle name="Финансовый 4 20 6 4" xfId="1517"/>
    <cellStyle name="Финансовый 4 20 6 5" xfId="1518"/>
    <cellStyle name="Финансовый 4 20 6 6" xfId="1519"/>
    <cellStyle name="Финансовый 4 21" xfId="1520"/>
    <cellStyle name="Финансовый 4 21 2" xfId="1521"/>
    <cellStyle name="Финансовый 4 21 2 2" xfId="1522"/>
    <cellStyle name="Финансовый 4 21 2 3" xfId="1523"/>
    <cellStyle name="Финансовый 4 21 2 4" xfId="1524"/>
    <cellStyle name="Финансовый 4 21 2 5" xfId="1525"/>
    <cellStyle name="Финансовый 4 21 2 6" xfId="1526"/>
    <cellStyle name="Финансовый 4 21 3" xfId="1527"/>
    <cellStyle name="Финансовый 4 21 3 2" xfId="1528"/>
    <cellStyle name="Финансовый 4 21 3 3" xfId="1529"/>
    <cellStyle name="Финансовый 4 21 3 4" xfId="1530"/>
    <cellStyle name="Финансовый 4 21 3 5" xfId="1531"/>
    <cellStyle name="Финансовый 4 21 3 6" xfId="1532"/>
    <cellStyle name="Финансовый 4 21 4" xfId="1533"/>
    <cellStyle name="Финансовый 4 21 4 2" xfId="1534"/>
    <cellStyle name="Финансовый 4 21 4 3" xfId="1535"/>
    <cellStyle name="Финансовый 4 21 4 4" xfId="1536"/>
    <cellStyle name="Финансовый 4 21 4 5" xfId="1537"/>
    <cellStyle name="Финансовый 4 21 4 6" xfId="1538"/>
    <cellStyle name="Финансовый 4 21 5" xfId="1539"/>
    <cellStyle name="Финансовый 4 21 5 2" xfId="1540"/>
    <cellStyle name="Финансовый 4 21 5 3" xfId="1541"/>
    <cellStyle name="Финансовый 4 21 5 4" xfId="1542"/>
    <cellStyle name="Финансовый 4 21 5 5" xfId="1543"/>
    <cellStyle name="Финансовый 4 21 5 6" xfId="1544"/>
    <cellStyle name="Финансовый 4 21 6" xfId="1545"/>
    <cellStyle name="Финансовый 4 21 6 2" xfId="1546"/>
    <cellStyle name="Финансовый 4 21 6 3" xfId="1547"/>
    <cellStyle name="Финансовый 4 21 6 4" xfId="1548"/>
    <cellStyle name="Финансовый 4 21 6 5" xfId="1549"/>
    <cellStyle name="Финансовый 4 21 6 6" xfId="1550"/>
    <cellStyle name="Финансовый 4 22" xfId="1551"/>
    <cellStyle name="Финансовый 4 22 2" xfId="1552"/>
    <cellStyle name="Финансовый 4 22 2 2" xfId="1553"/>
    <cellStyle name="Финансовый 4 22 2 3" xfId="1554"/>
    <cellStyle name="Финансовый 4 22 2 4" xfId="1555"/>
    <cellStyle name="Финансовый 4 22 2 5" xfId="1556"/>
    <cellStyle name="Финансовый 4 22 2 6" xfId="1557"/>
    <cellStyle name="Финансовый 4 22 3" xfId="1558"/>
    <cellStyle name="Финансовый 4 22 3 2" xfId="1559"/>
    <cellStyle name="Финансовый 4 22 3 3" xfId="1560"/>
    <cellStyle name="Финансовый 4 22 3 4" xfId="1561"/>
    <cellStyle name="Финансовый 4 22 3 5" xfId="1562"/>
    <cellStyle name="Финансовый 4 22 3 6" xfId="1563"/>
    <cellStyle name="Финансовый 4 22 4" xfId="1564"/>
    <cellStyle name="Финансовый 4 22 4 2" xfId="1565"/>
    <cellStyle name="Финансовый 4 22 4 3" xfId="1566"/>
    <cellStyle name="Финансовый 4 22 4 4" xfId="1567"/>
    <cellStyle name="Финансовый 4 22 4 5" xfId="1568"/>
    <cellStyle name="Финансовый 4 22 4 6" xfId="1569"/>
    <cellStyle name="Финансовый 4 22 5" xfId="1570"/>
    <cellStyle name="Финансовый 4 22 5 2" xfId="1571"/>
    <cellStyle name="Финансовый 4 22 5 3" xfId="1572"/>
    <cellStyle name="Финансовый 4 22 5 4" xfId="1573"/>
    <cellStyle name="Финансовый 4 22 5 5" xfId="1574"/>
    <cellStyle name="Финансовый 4 22 5 6" xfId="1575"/>
    <cellStyle name="Финансовый 4 22 6" xfId="1576"/>
    <cellStyle name="Финансовый 4 22 6 2" xfId="1577"/>
    <cellStyle name="Финансовый 4 22 6 3" xfId="1578"/>
    <cellStyle name="Финансовый 4 22 6 4" xfId="1579"/>
    <cellStyle name="Финансовый 4 22 6 5" xfId="1580"/>
    <cellStyle name="Финансовый 4 22 6 6" xfId="1581"/>
    <cellStyle name="Финансовый 4 23" xfId="1582"/>
    <cellStyle name="Финансовый 4 23 2" xfId="1583"/>
    <cellStyle name="Финансовый 4 23 3" xfId="1584"/>
    <cellStyle name="Финансовый 4 23 4" xfId="1585"/>
    <cellStyle name="Финансовый 4 23 5" xfId="1586"/>
    <cellStyle name="Финансовый 4 23 6" xfId="1587"/>
    <cellStyle name="Финансовый 4 24" xfId="1588"/>
    <cellStyle name="Финансовый 4 24 2" xfId="1589"/>
    <cellStyle name="Финансовый 4 24 3" xfId="1590"/>
    <cellStyle name="Финансовый 4 24 4" xfId="1591"/>
    <cellStyle name="Финансовый 4 24 5" xfId="1592"/>
    <cellStyle name="Финансовый 4 24 6" xfId="1593"/>
    <cellStyle name="Финансовый 4 25" xfId="1594"/>
    <cellStyle name="Финансовый 4 25 2" xfId="1595"/>
    <cellStyle name="Финансовый 4 25 3" xfId="1596"/>
    <cellStyle name="Финансовый 4 25 4" xfId="1597"/>
    <cellStyle name="Финансовый 4 25 5" xfId="1598"/>
    <cellStyle name="Финансовый 4 25 6" xfId="1599"/>
    <cellStyle name="Финансовый 4 26" xfId="1600"/>
    <cellStyle name="Финансовый 4 26 2" xfId="1601"/>
    <cellStyle name="Финансовый 4 26 3" xfId="1602"/>
    <cellStyle name="Финансовый 4 26 4" xfId="1603"/>
    <cellStyle name="Финансовый 4 26 5" xfId="1604"/>
    <cellStyle name="Финансовый 4 26 6" xfId="1605"/>
    <cellStyle name="Финансовый 4 27" xfId="1606"/>
    <cellStyle name="Финансовый 4 27 2" xfId="1607"/>
    <cellStyle name="Финансовый 4 27 3" xfId="1608"/>
    <cellStyle name="Финансовый 4 27 4" xfId="1609"/>
    <cellStyle name="Финансовый 4 27 5" xfId="1610"/>
    <cellStyle name="Финансовый 4 27 6" xfId="1611"/>
    <cellStyle name="Финансовый 4 28" xfId="1612"/>
    <cellStyle name="Финансовый 4 29" xfId="1613"/>
    <cellStyle name="Финансовый 4 3" xfId="1614"/>
    <cellStyle name="Финансовый 4 3 2" xfId="1615"/>
    <cellStyle name="Финансовый 4 3 2 2" xfId="1616"/>
    <cellStyle name="Финансовый 4 3 2 3" xfId="1617"/>
    <cellStyle name="Финансовый 4 3 2 3 2" xfId="1618"/>
    <cellStyle name="Финансовый 4 3 2 3 3" xfId="1619"/>
    <cellStyle name="Финансовый 4 3 2 3 4" xfId="1620"/>
    <cellStyle name="Финансовый 4 3 2 3 5" xfId="1621"/>
    <cellStyle name="Финансовый 4 3 2 3 6" xfId="1622"/>
    <cellStyle name="Финансовый 4 3 2 4" xfId="1623"/>
    <cellStyle name="Финансовый 4 3 2 4 2" xfId="1624"/>
    <cellStyle name="Финансовый 4 3 2 4 3" xfId="1625"/>
    <cellStyle name="Финансовый 4 3 2 4 4" xfId="1626"/>
    <cellStyle name="Финансовый 4 3 2 4 5" xfId="1627"/>
    <cellStyle name="Финансовый 4 3 2 4 6" xfId="1628"/>
    <cellStyle name="Финансовый 4 3 2 5" xfId="1629"/>
    <cellStyle name="Финансовый 4 3 2 5 2" xfId="1630"/>
    <cellStyle name="Финансовый 4 3 2 5 3" xfId="1631"/>
    <cellStyle name="Финансовый 4 3 2 5 4" xfId="1632"/>
    <cellStyle name="Финансовый 4 3 2 5 5" xfId="1633"/>
    <cellStyle name="Финансовый 4 3 2 5 6" xfId="1634"/>
    <cellStyle name="Финансовый 4 3 2 6" xfId="1635"/>
    <cellStyle name="Финансовый 4 3 2 6 2" xfId="1636"/>
    <cellStyle name="Финансовый 4 3 2 6 3" xfId="1637"/>
    <cellStyle name="Финансовый 4 3 2 6 4" xfId="1638"/>
    <cellStyle name="Финансовый 4 3 2 6 5" xfId="1639"/>
    <cellStyle name="Финансовый 4 3 2 6 6" xfId="1640"/>
    <cellStyle name="Финансовый 4 3 2 7" xfId="1641"/>
    <cellStyle name="Финансовый 4 3 2 7 2" xfId="1642"/>
    <cellStyle name="Финансовый 4 3 2 7 3" xfId="1643"/>
    <cellStyle name="Финансовый 4 3 2 7 4" xfId="1644"/>
    <cellStyle name="Финансовый 4 3 2 7 5" xfId="1645"/>
    <cellStyle name="Финансовый 4 3 2 7 6" xfId="1646"/>
    <cellStyle name="Финансовый 4 3 3" xfId="1647"/>
    <cellStyle name="Финансовый 4 3 4" xfId="1648"/>
    <cellStyle name="Финансовый 4 30" xfId="1649"/>
    <cellStyle name="Финансовый 4 31" xfId="1650"/>
    <cellStyle name="Финансовый 4 32" xfId="1651"/>
    <cellStyle name="Финансовый 4 4" xfId="1652"/>
    <cellStyle name="Финансовый 4 4 2" xfId="1653"/>
    <cellStyle name="Финансовый 4 4 2 2" xfId="1654"/>
    <cellStyle name="Финансовый 4 4 2 3" xfId="1655"/>
    <cellStyle name="Финансовый 4 4 2 3 2" xfId="1656"/>
    <cellStyle name="Финансовый 4 4 2 3 3" xfId="1657"/>
    <cellStyle name="Финансовый 4 4 2 3 4" xfId="1658"/>
    <cellStyle name="Финансовый 4 4 2 3 5" xfId="1659"/>
    <cellStyle name="Финансовый 4 4 2 3 6" xfId="1660"/>
    <cellStyle name="Финансовый 4 4 2 4" xfId="1661"/>
    <cellStyle name="Финансовый 4 4 2 4 2" xfId="1662"/>
    <cellStyle name="Финансовый 4 4 2 4 3" xfId="1663"/>
    <cellStyle name="Финансовый 4 4 2 4 4" xfId="1664"/>
    <cellStyle name="Финансовый 4 4 2 4 5" xfId="1665"/>
    <cellStyle name="Финансовый 4 4 2 4 6" xfId="1666"/>
    <cellStyle name="Финансовый 4 4 2 5" xfId="1667"/>
    <cellStyle name="Финансовый 4 4 2 5 2" xfId="1668"/>
    <cellStyle name="Финансовый 4 4 2 5 3" xfId="1669"/>
    <cellStyle name="Финансовый 4 4 2 5 4" xfId="1670"/>
    <cellStyle name="Финансовый 4 4 2 5 5" xfId="1671"/>
    <cellStyle name="Финансовый 4 4 2 5 6" xfId="1672"/>
    <cellStyle name="Финансовый 4 4 2 6" xfId="1673"/>
    <cellStyle name="Финансовый 4 4 2 6 2" xfId="1674"/>
    <cellStyle name="Финансовый 4 4 2 6 3" xfId="1675"/>
    <cellStyle name="Финансовый 4 4 2 6 4" xfId="1676"/>
    <cellStyle name="Финансовый 4 4 2 6 5" xfId="1677"/>
    <cellStyle name="Финансовый 4 4 2 6 6" xfId="1678"/>
    <cellStyle name="Финансовый 4 4 2 7" xfId="1679"/>
    <cellStyle name="Финансовый 4 4 2 7 2" xfId="1680"/>
    <cellStyle name="Финансовый 4 4 2 7 3" xfId="1681"/>
    <cellStyle name="Финансовый 4 4 2 7 4" xfId="1682"/>
    <cellStyle name="Финансовый 4 4 2 7 5" xfId="1683"/>
    <cellStyle name="Финансовый 4 4 2 7 6" xfId="1684"/>
    <cellStyle name="Финансовый 4 4 3" xfId="1685"/>
    <cellStyle name="Финансовый 4 4 4" xfId="1686"/>
    <cellStyle name="Финансовый 4 4 5" xfId="1687"/>
    <cellStyle name="Финансовый 4 4 6" xfId="1688"/>
    <cellStyle name="Финансовый 4 4 7" xfId="1689"/>
    <cellStyle name="Финансовый 4 5" xfId="1690"/>
    <cellStyle name="Финансовый 4 5 2" xfId="1691"/>
    <cellStyle name="Финансовый 4 5 2 2" xfId="1692"/>
    <cellStyle name="Финансовый 4 5 2 3" xfId="1693"/>
    <cellStyle name="Финансовый 4 5 2 3 2" xfId="1694"/>
    <cellStyle name="Финансовый 4 5 2 3 3" xfId="1695"/>
    <cellStyle name="Финансовый 4 5 2 3 4" xfId="1696"/>
    <cellStyle name="Финансовый 4 5 2 3 5" xfId="1697"/>
    <cellStyle name="Финансовый 4 5 2 3 6" xfId="1698"/>
    <cellStyle name="Финансовый 4 5 2 4" xfId="1699"/>
    <cellStyle name="Финансовый 4 5 2 4 2" xfId="1700"/>
    <cellStyle name="Финансовый 4 5 2 4 3" xfId="1701"/>
    <cellStyle name="Финансовый 4 5 2 4 4" xfId="1702"/>
    <cellStyle name="Финансовый 4 5 2 4 5" xfId="1703"/>
    <cellStyle name="Финансовый 4 5 2 4 6" xfId="1704"/>
    <cellStyle name="Финансовый 4 5 2 5" xfId="1705"/>
    <cellStyle name="Финансовый 4 5 2 5 2" xfId="1706"/>
    <cellStyle name="Финансовый 4 5 2 5 3" xfId="1707"/>
    <cellStyle name="Финансовый 4 5 2 5 4" xfId="1708"/>
    <cellStyle name="Финансовый 4 5 2 5 5" xfId="1709"/>
    <cellStyle name="Финансовый 4 5 2 5 6" xfId="1710"/>
    <cellStyle name="Финансовый 4 5 2 6" xfId="1711"/>
    <cellStyle name="Финансовый 4 5 2 6 2" xfId="1712"/>
    <cellStyle name="Финансовый 4 5 2 6 3" xfId="1713"/>
    <cellStyle name="Финансовый 4 5 2 6 4" xfId="1714"/>
    <cellStyle name="Финансовый 4 5 2 6 5" xfId="1715"/>
    <cellStyle name="Финансовый 4 5 2 6 6" xfId="1716"/>
    <cellStyle name="Финансовый 4 5 2 7" xfId="1717"/>
    <cellStyle name="Финансовый 4 5 2 7 2" xfId="1718"/>
    <cellStyle name="Финансовый 4 5 2 7 3" xfId="1719"/>
    <cellStyle name="Финансовый 4 5 2 7 4" xfId="1720"/>
    <cellStyle name="Финансовый 4 5 2 7 5" xfId="1721"/>
    <cellStyle name="Финансовый 4 5 2 7 6" xfId="1722"/>
    <cellStyle name="Финансовый 4 5 3" xfId="1723"/>
    <cellStyle name="Финансовый 4 5 4" xfId="1724"/>
    <cellStyle name="Финансовый 4 5 5" xfId="1725"/>
    <cellStyle name="Финансовый 4 5 6" xfId="1726"/>
    <cellStyle name="Финансовый 4 5 7" xfId="1727"/>
    <cellStyle name="Финансовый 4 6" xfId="1728"/>
    <cellStyle name="Финансовый 4 7" xfId="1729"/>
    <cellStyle name="Финансовый 4 8" xfId="1730"/>
    <cellStyle name="Финансовый 4 9" xfId="1731"/>
    <cellStyle name="Формула" xfId="1732"/>
    <cellStyle name="Формула 2" xfId="1733"/>
    <cellStyle name="ФормулаВБ" xfId="1734"/>
    <cellStyle name="ФормулаВБ 2" xfId="1735"/>
    <cellStyle name="ФормулаНаКонтроль" xfId="1736"/>
    <cellStyle name="Хороший 2 2" xfId="1737"/>
    <cellStyle name="Хороший 2 3" xfId="1738"/>
    <cellStyle name="Хороший 2 4" xfId="1739"/>
    <cellStyle name="Хороший 2 5" xfId="1740"/>
    <cellStyle name="Хороший 2 6" xfId="1741"/>
    <cellStyle name="Хороший 2 7" xfId="1742"/>
    <cellStyle name="Хороший 3 2" xfId="1743"/>
    <cellStyle name="Хороший 3 3" xfId="1744"/>
    <cellStyle name="Хороший 3 4" xfId="1745"/>
    <cellStyle name="Хороший 3 5" xfId="1746"/>
    <cellStyle name="Хороший 3 6" xfId="1747"/>
    <cellStyle name="Хороший 3 7" xfId="1748"/>
    <cellStyle name="Хороший 4 2" xfId="1749"/>
    <cellStyle name="Хороший 4 3" xfId="1750"/>
    <cellStyle name="Хороший 4 4" xfId="1751"/>
    <cellStyle name="Хороший 4 5" xfId="1752"/>
    <cellStyle name="Хороший 4 6" xfId="1753"/>
    <cellStyle name="Хороший 4 7" xfId="1754"/>
    <cellStyle name="Хороший 5 2" xfId="1755"/>
    <cellStyle name="Хороший 5 3" xfId="1756"/>
    <cellStyle name="Хороший 5 4" xfId="1757"/>
    <cellStyle name="Хороший 5 5" xfId="1758"/>
    <cellStyle name="Хороший 5 6" xfId="1759"/>
    <cellStyle name="Хороший 5 7" xfId="1760"/>
    <cellStyle name="Хороший 6 2" xfId="1761"/>
    <cellStyle name="Хороший 6 3" xfId="1762"/>
    <cellStyle name="Хороший 6 4" xfId="1763"/>
    <cellStyle name="Хороший 6 5" xfId="1764"/>
    <cellStyle name="Хороший 6 6" xfId="1765"/>
    <cellStyle name="Хороший 6 7" xfId="1766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4"/>
  <dimension ref="A2:AG106"/>
  <sheetViews>
    <sheetView topLeftCell="D15" zoomScaleNormal="100" workbookViewId="0">
      <selection activeCell="AD27" sqref="AD27"/>
    </sheetView>
  </sheetViews>
  <sheetFormatPr defaultRowHeight="14.25"/>
  <cols>
    <col min="1" max="1" width="6.85546875" style="3" bestFit="1" customWidth="1"/>
    <col min="2" max="2" width="53.28515625" style="3" customWidth="1"/>
    <col min="3" max="3" width="29.85546875" style="3" hidden="1" customWidth="1"/>
    <col min="4" max="4" width="6.42578125" style="3" customWidth="1"/>
    <col min="5" max="5" width="6.140625" style="3" customWidth="1"/>
    <col min="6" max="6" width="6.42578125" style="3" customWidth="1"/>
    <col min="7" max="7" width="6.7109375" style="3" customWidth="1"/>
    <col min="8" max="8" width="6" style="3" customWidth="1"/>
    <col min="9" max="9" width="6.140625" style="3" customWidth="1"/>
    <col min="10" max="10" width="6.7109375" style="3" customWidth="1"/>
    <col min="11" max="11" width="6.28515625" style="3" customWidth="1"/>
    <col min="12" max="12" width="6.42578125" style="3" customWidth="1"/>
    <col min="13" max="13" width="5.85546875" style="3" customWidth="1"/>
    <col min="14" max="14" width="6" style="3" customWidth="1"/>
    <col min="15" max="15" width="6.5703125" style="3" customWidth="1"/>
    <col min="16" max="16" width="5.7109375" style="3" customWidth="1"/>
    <col min="17" max="17" width="6.140625" style="3" customWidth="1"/>
    <col min="18" max="18" width="6.42578125" style="3" customWidth="1"/>
    <col min="19" max="19" width="6.140625" style="3" customWidth="1"/>
    <col min="20" max="20" width="5.85546875" style="3" customWidth="1"/>
    <col min="21" max="21" width="5.28515625" style="3" customWidth="1"/>
    <col min="22" max="23" width="5.85546875" style="3" customWidth="1"/>
    <col min="24" max="24" width="6.28515625" style="3" customWidth="1"/>
    <col min="25" max="25" width="6.7109375" style="3" customWidth="1"/>
    <col min="26" max="26" width="6.5703125" style="3" customWidth="1"/>
    <col min="27" max="27" width="10.7109375" style="3" customWidth="1"/>
    <col min="28" max="28" width="0" style="3" hidden="1" customWidth="1"/>
    <col min="29" max="263" width="9.140625" style="3"/>
    <col min="264" max="264" width="6.140625" style="3" bestFit="1" customWidth="1"/>
    <col min="265" max="265" width="28.28515625" style="3" customWidth="1"/>
    <col min="266" max="266" width="0" style="3" hidden="1" customWidth="1"/>
    <col min="267" max="267" width="9.140625" style="3"/>
    <col min="268" max="268" width="13.28515625" style="3" customWidth="1"/>
    <col min="269" max="269" width="11" style="3" customWidth="1"/>
    <col min="270" max="270" width="13.42578125" style="3" customWidth="1"/>
    <col min="271" max="271" width="13.85546875" style="3" customWidth="1"/>
    <col min="272" max="272" width="9.85546875" style="3" customWidth="1"/>
    <col min="273" max="273" width="11.140625" style="3" customWidth="1"/>
    <col min="274" max="274" width="12.5703125" style="3" customWidth="1"/>
    <col min="275" max="275" width="14.7109375" style="3" customWidth="1"/>
    <col min="276" max="276" width="13" style="3" customWidth="1"/>
    <col min="277" max="277" width="10.7109375" style="3" customWidth="1"/>
    <col min="278" max="278" width="8.7109375" style="3" customWidth="1"/>
    <col min="279" max="279" width="8.85546875" style="3" customWidth="1"/>
    <col min="280" max="280" width="8.5703125" style="3" customWidth="1"/>
    <col min="281" max="281" width="7.85546875" style="3" customWidth="1"/>
    <col min="282" max="282" width="8" style="3" customWidth="1"/>
    <col min="283" max="283" width="8.85546875" style="3" customWidth="1"/>
    <col min="284" max="284" width="0" style="3" hidden="1" customWidth="1"/>
    <col min="285" max="519" width="9.140625" style="3"/>
    <col min="520" max="520" width="6.140625" style="3" bestFit="1" customWidth="1"/>
    <col min="521" max="521" width="28.28515625" style="3" customWidth="1"/>
    <col min="522" max="522" width="0" style="3" hidden="1" customWidth="1"/>
    <col min="523" max="523" width="9.140625" style="3"/>
    <col min="524" max="524" width="13.28515625" style="3" customWidth="1"/>
    <col min="525" max="525" width="11" style="3" customWidth="1"/>
    <col min="526" max="526" width="13.42578125" style="3" customWidth="1"/>
    <col min="527" max="527" width="13.85546875" style="3" customWidth="1"/>
    <col min="528" max="528" width="9.85546875" style="3" customWidth="1"/>
    <col min="529" max="529" width="11.140625" style="3" customWidth="1"/>
    <col min="530" max="530" width="12.5703125" style="3" customWidth="1"/>
    <col min="531" max="531" width="14.7109375" style="3" customWidth="1"/>
    <col min="532" max="532" width="13" style="3" customWidth="1"/>
    <col min="533" max="533" width="10.7109375" style="3" customWidth="1"/>
    <col min="534" max="534" width="8.7109375" style="3" customWidth="1"/>
    <col min="535" max="535" width="8.85546875" style="3" customWidth="1"/>
    <col min="536" max="536" width="8.5703125" style="3" customWidth="1"/>
    <col min="537" max="537" width="7.85546875" style="3" customWidth="1"/>
    <col min="538" max="538" width="8" style="3" customWidth="1"/>
    <col min="539" max="539" width="8.85546875" style="3" customWidth="1"/>
    <col min="540" max="540" width="0" style="3" hidden="1" customWidth="1"/>
    <col min="541" max="775" width="9.140625" style="3"/>
    <col min="776" max="776" width="6.140625" style="3" bestFit="1" customWidth="1"/>
    <col min="777" max="777" width="28.28515625" style="3" customWidth="1"/>
    <col min="778" max="778" width="0" style="3" hidden="1" customWidth="1"/>
    <col min="779" max="779" width="9.140625" style="3"/>
    <col min="780" max="780" width="13.28515625" style="3" customWidth="1"/>
    <col min="781" max="781" width="11" style="3" customWidth="1"/>
    <col min="782" max="782" width="13.42578125" style="3" customWidth="1"/>
    <col min="783" max="783" width="13.85546875" style="3" customWidth="1"/>
    <col min="784" max="784" width="9.85546875" style="3" customWidth="1"/>
    <col min="785" max="785" width="11.140625" style="3" customWidth="1"/>
    <col min="786" max="786" width="12.5703125" style="3" customWidth="1"/>
    <col min="787" max="787" width="14.7109375" style="3" customWidth="1"/>
    <col min="788" max="788" width="13" style="3" customWidth="1"/>
    <col min="789" max="789" width="10.7109375" style="3" customWidth="1"/>
    <col min="790" max="790" width="8.7109375" style="3" customWidth="1"/>
    <col min="791" max="791" width="8.85546875" style="3" customWidth="1"/>
    <col min="792" max="792" width="8.5703125" style="3" customWidth="1"/>
    <col min="793" max="793" width="7.85546875" style="3" customWidth="1"/>
    <col min="794" max="794" width="8" style="3" customWidth="1"/>
    <col min="795" max="795" width="8.85546875" style="3" customWidth="1"/>
    <col min="796" max="796" width="0" style="3" hidden="1" customWidth="1"/>
    <col min="797" max="1031" width="9.140625" style="3"/>
    <col min="1032" max="1032" width="6.140625" style="3" bestFit="1" customWidth="1"/>
    <col min="1033" max="1033" width="28.28515625" style="3" customWidth="1"/>
    <col min="1034" max="1034" width="0" style="3" hidden="1" customWidth="1"/>
    <col min="1035" max="1035" width="9.140625" style="3"/>
    <col min="1036" max="1036" width="13.28515625" style="3" customWidth="1"/>
    <col min="1037" max="1037" width="11" style="3" customWidth="1"/>
    <col min="1038" max="1038" width="13.42578125" style="3" customWidth="1"/>
    <col min="1039" max="1039" width="13.85546875" style="3" customWidth="1"/>
    <col min="1040" max="1040" width="9.85546875" style="3" customWidth="1"/>
    <col min="1041" max="1041" width="11.140625" style="3" customWidth="1"/>
    <col min="1042" max="1042" width="12.5703125" style="3" customWidth="1"/>
    <col min="1043" max="1043" width="14.7109375" style="3" customWidth="1"/>
    <col min="1044" max="1044" width="13" style="3" customWidth="1"/>
    <col min="1045" max="1045" width="10.7109375" style="3" customWidth="1"/>
    <col min="1046" max="1046" width="8.7109375" style="3" customWidth="1"/>
    <col min="1047" max="1047" width="8.85546875" style="3" customWidth="1"/>
    <col min="1048" max="1048" width="8.5703125" style="3" customWidth="1"/>
    <col min="1049" max="1049" width="7.85546875" style="3" customWidth="1"/>
    <col min="1050" max="1050" width="8" style="3" customWidth="1"/>
    <col min="1051" max="1051" width="8.85546875" style="3" customWidth="1"/>
    <col min="1052" max="1052" width="0" style="3" hidden="1" customWidth="1"/>
    <col min="1053" max="1287" width="9.140625" style="3"/>
    <col min="1288" max="1288" width="6.140625" style="3" bestFit="1" customWidth="1"/>
    <col min="1289" max="1289" width="28.28515625" style="3" customWidth="1"/>
    <col min="1290" max="1290" width="0" style="3" hidden="1" customWidth="1"/>
    <col min="1291" max="1291" width="9.140625" style="3"/>
    <col min="1292" max="1292" width="13.28515625" style="3" customWidth="1"/>
    <col min="1293" max="1293" width="11" style="3" customWidth="1"/>
    <col min="1294" max="1294" width="13.42578125" style="3" customWidth="1"/>
    <col min="1295" max="1295" width="13.85546875" style="3" customWidth="1"/>
    <col min="1296" max="1296" width="9.85546875" style="3" customWidth="1"/>
    <col min="1297" max="1297" width="11.140625" style="3" customWidth="1"/>
    <col min="1298" max="1298" width="12.5703125" style="3" customWidth="1"/>
    <col min="1299" max="1299" width="14.7109375" style="3" customWidth="1"/>
    <col min="1300" max="1300" width="13" style="3" customWidth="1"/>
    <col min="1301" max="1301" width="10.7109375" style="3" customWidth="1"/>
    <col min="1302" max="1302" width="8.7109375" style="3" customWidth="1"/>
    <col min="1303" max="1303" width="8.85546875" style="3" customWidth="1"/>
    <col min="1304" max="1304" width="8.5703125" style="3" customWidth="1"/>
    <col min="1305" max="1305" width="7.85546875" style="3" customWidth="1"/>
    <col min="1306" max="1306" width="8" style="3" customWidth="1"/>
    <col min="1307" max="1307" width="8.85546875" style="3" customWidth="1"/>
    <col min="1308" max="1308" width="0" style="3" hidden="1" customWidth="1"/>
    <col min="1309" max="1543" width="9.140625" style="3"/>
    <col min="1544" max="1544" width="6.140625" style="3" bestFit="1" customWidth="1"/>
    <col min="1545" max="1545" width="28.28515625" style="3" customWidth="1"/>
    <col min="1546" max="1546" width="0" style="3" hidden="1" customWidth="1"/>
    <col min="1547" max="1547" width="9.140625" style="3"/>
    <col min="1548" max="1548" width="13.28515625" style="3" customWidth="1"/>
    <col min="1549" max="1549" width="11" style="3" customWidth="1"/>
    <col min="1550" max="1550" width="13.42578125" style="3" customWidth="1"/>
    <col min="1551" max="1551" width="13.85546875" style="3" customWidth="1"/>
    <col min="1552" max="1552" width="9.85546875" style="3" customWidth="1"/>
    <col min="1553" max="1553" width="11.140625" style="3" customWidth="1"/>
    <col min="1554" max="1554" width="12.5703125" style="3" customWidth="1"/>
    <col min="1555" max="1555" width="14.7109375" style="3" customWidth="1"/>
    <col min="1556" max="1556" width="13" style="3" customWidth="1"/>
    <col min="1557" max="1557" width="10.7109375" style="3" customWidth="1"/>
    <col min="1558" max="1558" width="8.7109375" style="3" customWidth="1"/>
    <col min="1559" max="1559" width="8.85546875" style="3" customWidth="1"/>
    <col min="1560" max="1560" width="8.5703125" style="3" customWidth="1"/>
    <col min="1561" max="1561" width="7.85546875" style="3" customWidth="1"/>
    <col min="1562" max="1562" width="8" style="3" customWidth="1"/>
    <col min="1563" max="1563" width="8.85546875" style="3" customWidth="1"/>
    <col min="1564" max="1564" width="0" style="3" hidden="1" customWidth="1"/>
    <col min="1565" max="1799" width="9.140625" style="3"/>
    <col min="1800" max="1800" width="6.140625" style="3" bestFit="1" customWidth="1"/>
    <col min="1801" max="1801" width="28.28515625" style="3" customWidth="1"/>
    <col min="1802" max="1802" width="0" style="3" hidden="1" customWidth="1"/>
    <col min="1803" max="1803" width="9.140625" style="3"/>
    <col min="1804" max="1804" width="13.28515625" style="3" customWidth="1"/>
    <col min="1805" max="1805" width="11" style="3" customWidth="1"/>
    <col min="1806" max="1806" width="13.42578125" style="3" customWidth="1"/>
    <col min="1807" max="1807" width="13.85546875" style="3" customWidth="1"/>
    <col min="1808" max="1808" width="9.85546875" style="3" customWidth="1"/>
    <col min="1809" max="1809" width="11.140625" style="3" customWidth="1"/>
    <col min="1810" max="1810" width="12.5703125" style="3" customWidth="1"/>
    <col min="1811" max="1811" width="14.7109375" style="3" customWidth="1"/>
    <col min="1812" max="1812" width="13" style="3" customWidth="1"/>
    <col min="1813" max="1813" width="10.7109375" style="3" customWidth="1"/>
    <col min="1814" max="1814" width="8.7109375" style="3" customWidth="1"/>
    <col min="1815" max="1815" width="8.85546875" style="3" customWidth="1"/>
    <col min="1816" max="1816" width="8.5703125" style="3" customWidth="1"/>
    <col min="1817" max="1817" width="7.85546875" style="3" customWidth="1"/>
    <col min="1818" max="1818" width="8" style="3" customWidth="1"/>
    <col min="1819" max="1819" width="8.85546875" style="3" customWidth="1"/>
    <col min="1820" max="1820" width="0" style="3" hidden="1" customWidth="1"/>
    <col min="1821" max="2055" width="9.140625" style="3"/>
    <col min="2056" max="2056" width="6.140625" style="3" bestFit="1" customWidth="1"/>
    <col min="2057" max="2057" width="28.28515625" style="3" customWidth="1"/>
    <col min="2058" max="2058" width="0" style="3" hidden="1" customWidth="1"/>
    <col min="2059" max="2059" width="9.140625" style="3"/>
    <col min="2060" max="2060" width="13.28515625" style="3" customWidth="1"/>
    <col min="2061" max="2061" width="11" style="3" customWidth="1"/>
    <col min="2062" max="2062" width="13.42578125" style="3" customWidth="1"/>
    <col min="2063" max="2063" width="13.85546875" style="3" customWidth="1"/>
    <col min="2064" max="2064" width="9.85546875" style="3" customWidth="1"/>
    <col min="2065" max="2065" width="11.140625" style="3" customWidth="1"/>
    <col min="2066" max="2066" width="12.5703125" style="3" customWidth="1"/>
    <col min="2067" max="2067" width="14.7109375" style="3" customWidth="1"/>
    <col min="2068" max="2068" width="13" style="3" customWidth="1"/>
    <col min="2069" max="2069" width="10.7109375" style="3" customWidth="1"/>
    <col min="2070" max="2070" width="8.7109375" style="3" customWidth="1"/>
    <col min="2071" max="2071" width="8.85546875" style="3" customWidth="1"/>
    <col min="2072" max="2072" width="8.5703125" style="3" customWidth="1"/>
    <col min="2073" max="2073" width="7.85546875" style="3" customWidth="1"/>
    <col min="2074" max="2074" width="8" style="3" customWidth="1"/>
    <col min="2075" max="2075" width="8.85546875" style="3" customWidth="1"/>
    <col min="2076" max="2076" width="0" style="3" hidden="1" customWidth="1"/>
    <col min="2077" max="2311" width="9.140625" style="3"/>
    <col min="2312" max="2312" width="6.140625" style="3" bestFit="1" customWidth="1"/>
    <col min="2313" max="2313" width="28.28515625" style="3" customWidth="1"/>
    <col min="2314" max="2314" width="0" style="3" hidden="1" customWidth="1"/>
    <col min="2315" max="2315" width="9.140625" style="3"/>
    <col min="2316" max="2316" width="13.28515625" style="3" customWidth="1"/>
    <col min="2317" max="2317" width="11" style="3" customWidth="1"/>
    <col min="2318" max="2318" width="13.42578125" style="3" customWidth="1"/>
    <col min="2319" max="2319" width="13.85546875" style="3" customWidth="1"/>
    <col min="2320" max="2320" width="9.85546875" style="3" customWidth="1"/>
    <col min="2321" max="2321" width="11.140625" style="3" customWidth="1"/>
    <col min="2322" max="2322" width="12.5703125" style="3" customWidth="1"/>
    <col min="2323" max="2323" width="14.7109375" style="3" customWidth="1"/>
    <col min="2324" max="2324" width="13" style="3" customWidth="1"/>
    <col min="2325" max="2325" width="10.7109375" style="3" customWidth="1"/>
    <col min="2326" max="2326" width="8.7109375" style="3" customWidth="1"/>
    <col min="2327" max="2327" width="8.85546875" style="3" customWidth="1"/>
    <col min="2328" max="2328" width="8.5703125" style="3" customWidth="1"/>
    <col min="2329" max="2329" width="7.85546875" style="3" customWidth="1"/>
    <col min="2330" max="2330" width="8" style="3" customWidth="1"/>
    <col min="2331" max="2331" width="8.85546875" style="3" customWidth="1"/>
    <col min="2332" max="2332" width="0" style="3" hidden="1" customWidth="1"/>
    <col min="2333" max="2567" width="9.140625" style="3"/>
    <col min="2568" max="2568" width="6.140625" style="3" bestFit="1" customWidth="1"/>
    <col min="2569" max="2569" width="28.28515625" style="3" customWidth="1"/>
    <col min="2570" max="2570" width="0" style="3" hidden="1" customWidth="1"/>
    <col min="2571" max="2571" width="9.140625" style="3"/>
    <col min="2572" max="2572" width="13.28515625" style="3" customWidth="1"/>
    <col min="2573" max="2573" width="11" style="3" customWidth="1"/>
    <col min="2574" max="2574" width="13.42578125" style="3" customWidth="1"/>
    <col min="2575" max="2575" width="13.85546875" style="3" customWidth="1"/>
    <col min="2576" max="2576" width="9.85546875" style="3" customWidth="1"/>
    <col min="2577" max="2577" width="11.140625" style="3" customWidth="1"/>
    <col min="2578" max="2578" width="12.5703125" style="3" customWidth="1"/>
    <col min="2579" max="2579" width="14.7109375" style="3" customWidth="1"/>
    <col min="2580" max="2580" width="13" style="3" customWidth="1"/>
    <col min="2581" max="2581" width="10.7109375" style="3" customWidth="1"/>
    <col min="2582" max="2582" width="8.7109375" style="3" customWidth="1"/>
    <col min="2583" max="2583" width="8.85546875" style="3" customWidth="1"/>
    <col min="2584" max="2584" width="8.5703125" style="3" customWidth="1"/>
    <col min="2585" max="2585" width="7.85546875" style="3" customWidth="1"/>
    <col min="2586" max="2586" width="8" style="3" customWidth="1"/>
    <col min="2587" max="2587" width="8.85546875" style="3" customWidth="1"/>
    <col min="2588" max="2588" width="0" style="3" hidden="1" customWidth="1"/>
    <col min="2589" max="2823" width="9.140625" style="3"/>
    <col min="2824" max="2824" width="6.140625" style="3" bestFit="1" customWidth="1"/>
    <col min="2825" max="2825" width="28.28515625" style="3" customWidth="1"/>
    <col min="2826" max="2826" width="0" style="3" hidden="1" customWidth="1"/>
    <col min="2827" max="2827" width="9.140625" style="3"/>
    <col min="2828" max="2828" width="13.28515625" style="3" customWidth="1"/>
    <col min="2829" max="2829" width="11" style="3" customWidth="1"/>
    <col min="2830" max="2830" width="13.42578125" style="3" customWidth="1"/>
    <col min="2831" max="2831" width="13.85546875" style="3" customWidth="1"/>
    <col min="2832" max="2832" width="9.85546875" style="3" customWidth="1"/>
    <col min="2833" max="2833" width="11.140625" style="3" customWidth="1"/>
    <col min="2834" max="2834" width="12.5703125" style="3" customWidth="1"/>
    <col min="2835" max="2835" width="14.7109375" style="3" customWidth="1"/>
    <col min="2836" max="2836" width="13" style="3" customWidth="1"/>
    <col min="2837" max="2837" width="10.7109375" style="3" customWidth="1"/>
    <col min="2838" max="2838" width="8.7109375" style="3" customWidth="1"/>
    <col min="2839" max="2839" width="8.85546875" style="3" customWidth="1"/>
    <col min="2840" max="2840" width="8.5703125" style="3" customWidth="1"/>
    <col min="2841" max="2841" width="7.85546875" style="3" customWidth="1"/>
    <col min="2842" max="2842" width="8" style="3" customWidth="1"/>
    <col min="2843" max="2843" width="8.85546875" style="3" customWidth="1"/>
    <col min="2844" max="2844" width="0" style="3" hidden="1" customWidth="1"/>
    <col min="2845" max="3079" width="9.140625" style="3"/>
    <col min="3080" max="3080" width="6.140625" style="3" bestFit="1" customWidth="1"/>
    <col min="3081" max="3081" width="28.28515625" style="3" customWidth="1"/>
    <col min="3082" max="3082" width="0" style="3" hidden="1" customWidth="1"/>
    <col min="3083" max="3083" width="9.140625" style="3"/>
    <col min="3084" max="3084" width="13.28515625" style="3" customWidth="1"/>
    <col min="3085" max="3085" width="11" style="3" customWidth="1"/>
    <col min="3086" max="3086" width="13.42578125" style="3" customWidth="1"/>
    <col min="3087" max="3087" width="13.85546875" style="3" customWidth="1"/>
    <col min="3088" max="3088" width="9.85546875" style="3" customWidth="1"/>
    <col min="3089" max="3089" width="11.140625" style="3" customWidth="1"/>
    <col min="3090" max="3090" width="12.5703125" style="3" customWidth="1"/>
    <col min="3091" max="3091" width="14.7109375" style="3" customWidth="1"/>
    <col min="3092" max="3092" width="13" style="3" customWidth="1"/>
    <col min="3093" max="3093" width="10.7109375" style="3" customWidth="1"/>
    <col min="3094" max="3094" width="8.7109375" style="3" customWidth="1"/>
    <col min="3095" max="3095" width="8.85546875" style="3" customWidth="1"/>
    <col min="3096" max="3096" width="8.5703125" style="3" customWidth="1"/>
    <col min="3097" max="3097" width="7.85546875" style="3" customWidth="1"/>
    <col min="3098" max="3098" width="8" style="3" customWidth="1"/>
    <col min="3099" max="3099" width="8.85546875" style="3" customWidth="1"/>
    <col min="3100" max="3100" width="0" style="3" hidden="1" customWidth="1"/>
    <col min="3101" max="3335" width="9.140625" style="3"/>
    <col min="3336" max="3336" width="6.140625" style="3" bestFit="1" customWidth="1"/>
    <col min="3337" max="3337" width="28.28515625" style="3" customWidth="1"/>
    <col min="3338" max="3338" width="0" style="3" hidden="1" customWidth="1"/>
    <col min="3339" max="3339" width="9.140625" style="3"/>
    <col min="3340" max="3340" width="13.28515625" style="3" customWidth="1"/>
    <col min="3341" max="3341" width="11" style="3" customWidth="1"/>
    <col min="3342" max="3342" width="13.42578125" style="3" customWidth="1"/>
    <col min="3343" max="3343" width="13.85546875" style="3" customWidth="1"/>
    <col min="3344" max="3344" width="9.85546875" style="3" customWidth="1"/>
    <col min="3345" max="3345" width="11.140625" style="3" customWidth="1"/>
    <col min="3346" max="3346" width="12.5703125" style="3" customWidth="1"/>
    <col min="3347" max="3347" width="14.7109375" style="3" customWidth="1"/>
    <col min="3348" max="3348" width="13" style="3" customWidth="1"/>
    <col min="3349" max="3349" width="10.7109375" style="3" customWidth="1"/>
    <col min="3350" max="3350" width="8.7109375" style="3" customWidth="1"/>
    <col min="3351" max="3351" width="8.85546875" style="3" customWidth="1"/>
    <col min="3352" max="3352" width="8.5703125" style="3" customWidth="1"/>
    <col min="3353" max="3353" width="7.85546875" style="3" customWidth="1"/>
    <col min="3354" max="3354" width="8" style="3" customWidth="1"/>
    <col min="3355" max="3355" width="8.85546875" style="3" customWidth="1"/>
    <col min="3356" max="3356" width="0" style="3" hidden="1" customWidth="1"/>
    <col min="3357" max="3591" width="9.140625" style="3"/>
    <col min="3592" max="3592" width="6.140625" style="3" bestFit="1" customWidth="1"/>
    <col min="3593" max="3593" width="28.28515625" style="3" customWidth="1"/>
    <col min="3594" max="3594" width="0" style="3" hidden="1" customWidth="1"/>
    <col min="3595" max="3595" width="9.140625" style="3"/>
    <col min="3596" max="3596" width="13.28515625" style="3" customWidth="1"/>
    <col min="3597" max="3597" width="11" style="3" customWidth="1"/>
    <col min="3598" max="3598" width="13.42578125" style="3" customWidth="1"/>
    <col min="3599" max="3599" width="13.85546875" style="3" customWidth="1"/>
    <col min="3600" max="3600" width="9.85546875" style="3" customWidth="1"/>
    <col min="3601" max="3601" width="11.140625" style="3" customWidth="1"/>
    <col min="3602" max="3602" width="12.5703125" style="3" customWidth="1"/>
    <col min="3603" max="3603" width="14.7109375" style="3" customWidth="1"/>
    <col min="3604" max="3604" width="13" style="3" customWidth="1"/>
    <col min="3605" max="3605" width="10.7109375" style="3" customWidth="1"/>
    <col min="3606" max="3606" width="8.7109375" style="3" customWidth="1"/>
    <col min="3607" max="3607" width="8.85546875" style="3" customWidth="1"/>
    <col min="3608" max="3608" width="8.5703125" style="3" customWidth="1"/>
    <col min="3609" max="3609" width="7.85546875" style="3" customWidth="1"/>
    <col min="3610" max="3610" width="8" style="3" customWidth="1"/>
    <col min="3611" max="3611" width="8.85546875" style="3" customWidth="1"/>
    <col min="3612" max="3612" width="0" style="3" hidden="1" customWidth="1"/>
    <col min="3613" max="3847" width="9.140625" style="3"/>
    <col min="3848" max="3848" width="6.140625" style="3" bestFit="1" customWidth="1"/>
    <col min="3849" max="3849" width="28.28515625" style="3" customWidth="1"/>
    <col min="3850" max="3850" width="0" style="3" hidden="1" customWidth="1"/>
    <col min="3851" max="3851" width="9.140625" style="3"/>
    <col min="3852" max="3852" width="13.28515625" style="3" customWidth="1"/>
    <col min="3853" max="3853" width="11" style="3" customWidth="1"/>
    <col min="3854" max="3854" width="13.42578125" style="3" customWidth="1"/>
    <col min="3855" max="3855" width="13.85546875" style="3" customWidth="1"/>
    <col min="3856" max="3856" width="9.85546875" style="3" customWidth="1"/>
    <col min="3857" max="3857" width="11.140625" style="3" customWidth="1"/>
    <col min="3858" max="3858" width="12.5703125" style="3" customWidth="1"/>
    <col min="3859" max="3859" width="14.7109375" style="3" customWidth="1"/>
    <col min="3860" max="3860" width="13" style="3" customWidth="1"/>
    <col min="3861" max="3861" width="10.7109375" style="3" customWidth="1"/>
    <col min="3862" max="3862" width="8.7109375" style="3" customWidth="1"/>
    <col min="3863" max="3863" width="8.85546875" style="3" customWidth="1"/>
    <col min="3864" max="3864" width="8.5703125" style="3" customWidth="1"/>
    <col min="3865" max="3865" width="7.85546875" style="3" customWidth="1"/>
    <col min="3866" max="3866" width="8" style="3" customWidth="1"/>
    <col min="3867" max="3867" width="8.85546875" style="3" customWidth="1"/>
    <col min="3868" max="3868" width="0" style="3" hidden="1" customWidth="1"/>
    <col min="3869" max="4103" width="9.140625" style="3"/>
    <col min="4104" max="4104" width="6.140625" style="3" bestFit="1" customWidth="1"/>
    <col min="4105" max="4105" width="28.28515625" style="3" customWidth="1"/>
    <col min="4106" max="4106" width="0" style="3" hidden="1" customWidth="1"/>
    <col min="4107" max="4107" width="9.140625" style="3"/>
    <col min="4108" max="4108" width="13.28515625" style="3" customWidth="1"/>
    <col min="4109" max="4109" width="11" style="3" customWidth="1"/>
    <col min="4110" max="4110" width="13.42578125" style="3" customWidth="1"/>
    <col min="4111" max="4111" width="13.85546875" style="3" customWidth="1"/>
    <col min="4112" max="4112" width="9.85546875" style="3" customWidth="1"/>
    <col min="4113" max="4113" width="11.140625" style="3" customWidth="1"/>
    <col min="4114" max="4114" width="12.5703125" style="3" customWidth="1"/>
    <col min="4115" max="4115" width="14.7109375" style="3" customWidth="1"/>
    <col min="4116" max="4116" width="13" style="3" customWidth="1"/>
    <col min="4117" max="4117" width="10.7109375" style="3" customWidth="1"/>
    <col min="4118" max="4118" width="8.7109375" style="3" customWidth="1"/>
    <col min="4119" max="4119" width="8.85546875" style="3" customWidth="1"/>
    <col min="4120" max="4120" width="8.5703125" style="3" customWidth="1"/>
    <col min="4121" max="4121" width="7.85546875" style="3" customWidth="1"/>
    <col min="4122" max="4122" width="8" style="3" customWidth="1"/>
    <col min="4123" max="4123" width="8.85546875" style="3" customWidth="1"/>
    <col min="4124" max="4124" width="0" style="3" hidden="1" customWidth="1"/>
    <col min="4125" max="4359" width="9.140625" style="3"/>
    <col min="4360" max="4360" width="6.140625" style="3" bestFit="1" customWidth="1"/>
    <col min="4361" max="4361" width="28.28515625" style="3" customWidth="1"/>
    <col min="4362" max="4362" width="0" style="3" hidden="1" customWidth="1"/>
    <col min="4363" max="4363" width="9.140625" style="3"/>
    <col min="4364" max="4364" width="13.28515625" style="3" customWidth="1"/>
    <col min="4365" max="4365" width="11" style="3" customWidth="1"/>
    <col min="4366" max="4366" width="13.42578125" style="3" customWidth="1"/>
    <col min="4367" max="4367" width="13.85546875" style="3" customWidth="1"/>
    <col min="4368" max="4368" width="9.85546875" style="3" customWidth="1"/>
    <col min="4369" max="4369" width="11.140625" style="3" customWidth="1"/>
    <col min="4370" max="4370" width="12.5703125" style="3" customWidth="1"/>
    <col min="4371" max="4371" width="14.7109375" style="3" customWidth="1"/>
    <col min="4372" max="4372" width="13" style="3" customWidth="1"/>
    <col min="4373" max="4373" width="10.7109375" style="3" customWidth="1"/>
    <col min="4374" max="4374" width="8.7109375" style="3" customWidth="1"/>
    <col min="4375" max="4375" width="8.85546875" style="3" customWidth="1"/>
    <col min="4376" max="4376" width="8.5703125" style="3" customWidth="1"/>
    <col min="4377" max="4377" width="7.85546875" style="3" customWidth="1"/>
    <col min="4378" max="4378" width="8" style="3" customWidth="1"/>
    <col min="4379" max="4379" width="8.85546875" style="3" customWidth="1"/>
    <col min="4380" max="4380" width="0" style="3" hidden="1" customWidth="1"/>
    <col min="4381" max="4615" width="9.140625" style="3"/>
    <col min="4616" max="4616" width="6.140625" style="3" bestFit="1" customWidth="1"/>
    <col min="4617" max="4617" width="28.28515625" style="3" customWidth="1"/>
    <col min="4618" max="4618" width="0" style="3" hidden="1" customWidth="1"/>
    <col min="4619" max="4619" width="9.140625" style="3"/>
    <col min="4620" max="4620" width="13.28515625" style="3" customWidth="1"/>
    <col min="4621" max="4621" width="11" style="3" customWidth="1"/>
    <col min="4622" max="4622" width="13.42578125" style="3" customWidth="1"/>
    <col min="4623" max="4623" width="13.85546875" style="3" customWidth="1"/>
    <col min="4624" max="4624" width="9.85546875" style="3" customWidth="1"/>
    <col min="4625" max="4625" width="11.140625" style="3" customWidth="1"/>
    <col min="4626" max="4626" width="12.5703125" style="3" customWidth="1"/>
    <col min="4627" max="4627" width="14.7109375" style="3" customWidth="1"/>
    <col min="4628" max="4628" width="13" style="3" customWidth="1"/>
    <col min="4629" max="4629" width="10.7109375" style="3" customWidth="1"/>
    <col min="4630" max="4630" width="8.7109375" style="3" customWidth="1"/>
    <col min="4631" max="4631" width="8.85546875" style="3" customWidth="1"/>
    <col min="4632" max="4632" width="8.5703125" style="3" customWidth="1"/>
    <col min="4633" max="4633" width="7.85546875" style="3" customWidth="1"/>
    <col min="4634" max="4634" width="8" style="3" customWidth="1"/>
    <col min="4635" max="4635" width="8.85546875" style="3" customWidth="1"/>
    <col min="4636" max="4636" width="0" style="3" hidden="1" customWidth="1"/>
    <col min="4637" max="4871" width="9.140625" style="3"/>
    <col min="4872" max="4872" width="6.140625" style="3" bestFit="1" customWidth="1"/>
    <col min="4873" max="4873" width="28.28515625" style="3" customWidth="1"/>
    <col min="4874" max="4874" width="0" style="3" hidden="1" customWidth="1"/>
    <col min="4875" max="4875" width="9.140625" style="3"/>
    <col min="4876" max="4876" width="13.28515625" style="3" customWidth="1"/>
    <col min="4877" max="4877" width="11" style="3" customWidth="1"/>
    <col min="4878" max="4878" width="13.42578125" style="3" customWidth="1"/>
    <col min="4879" max="4879" width="13.85546875" style="3" customWidth="1"/>
    <col min="4880" max="4880" width="9.85546875" style="3" customWidth="1"/>
    <col min="4881" max="4881" width="11.140625" style="3" customWidth="1"/>
    <col min="4882" max="4882" width="12.5703125" style="3" customWidth="1"/>
    <col min="4883" max="4883" width="14.7109375" style="3" customWidth="1"/>
    <col min="4884" max="4884" width="13" style="3" customWidth="1"/>
    <col min="4885" max="4885" width="10.7109375" style="3" customWidth="1"/>
    <col min="4886" max="4886" width="8.7109375" style="3" customWidth="1"/>
    <col min="4887" max="4887" width="8.85546875" style="3" customWidth="1"/>
    <col min="4888" max="4888" width="8.5703125" style="3" customWidth="1"/>
    <col min="4889" max="4889" width="7.85546875" style="3" customWidth="1"/>
    <col min="4890" max="4890" width="8" style="3" customWidth="1"/>
    <col min="4891" max="4891" width="8.85546875" style="3" customWidth="1"/>
    <col min="4892" max="4892" width="0" style="3" hidden="1" customWidth="1"/>
    <col min="4893" max="5127" width="9.140625" style="3"/>
    <col min="5128" max="5128" width="6.140625" style="3" bestFit="1" customWidth="1"/>
    <col min="5129" max="5129" width="28.28515625" style="3" customWidth="1"/>
    <col min="5130" max="5130" width="0" style="3" hidden="1" customWidth="1"/>
    <col min="5131" max="5131" width="9.140625" style="3"/>
    <col min="5132" max="5132" width="13.28515625" style="3" customWidth="1"/>
    <col min="5133" max="5133" width="11" style="3" customWidth="1"/>
    <col min="5134" max="5134" width="13.42578125" style="3" customWidth="1"/>
    <col min="5135" max="5135" width="13.85546875" style="3" customWidth="1"/>
    <col min="5136" max="5136" width="9.85546875" style="3" customWidth="1"/>
    <col min="5137" max="5137" width="11.140625" style="3" customWidth="1"/>
    <col min="5138" max="5138" width="12.5703125" style="3" customWidth="1"/>
    <col min="5139" max="5139" width="14.7109375" style="3" customWidth="1"/>
    <col min="5140" max="5140" width="13" style="3" customWidth="1"/>
    <col min="5141" max="5141" width="10.7109375" style="3" customWidth="1"/>
    <col min="5142" max="5142" width="8.7109375" style="3" customWidth="1"/>
    <col min="5143" max="5143" width="8.85546875" style="3" customWidth="1"/>
    <col min="5144" max="5144" width="8.5703125" style="3" customWidth="1"/>
    <col min="5145" max="5145" width="7.85546875" style="3" customWidth="1"/>
    <col min="5146" max="5146" width="8" style="3" customWidth="1"/>
    <col min="5147" max="5147" width="8.85546875" style="3" customWidth="1"/>
    <col min="5148" max="5148" width="0" style="3" hidden="1" customWidth="1"/>
    <col min="5149" max="5383" width="9.140625" style="3"/>
    <col min="5384" max="5384" width="6.140625" style="3" bestFit="1" customWidth="1"/>
    <col min="5385" max="5385" width="28.28515625" style="3" customWidth="1"/>
    <col min="5386" max="5386" width="0" style="3" hidden="1" customWidth="1"/>
    <col min="5387" max="5387" width="9.140625" style="3"/>
    <col min="5388" max="5388" width="13.28515625" style="3" customWidth="1"/>
    <col min="5389" max="5389" width="11" style="3" customWidth="1"/>
    <col min="5390" max="5390" width="13.42578125" style="3" customWidth="1"/>
    <col min="5391" max="5391" width="13.85546875" style="3" customWidth="1"/>
    <col min="5392" max="5392" width="9.85546875" style="3" customWidth="1"/>
    <col min="5393" max="5393" width="11.140625" style="3" customWidth="1"/>
    <col min="5394" max="5394" width="12.5703125" style="3" customWidth="1"/>
    <col min="5395" max="5395" width="14.7109375" style="3" customWidth="1"/>
    <col min="5396" max="5396" width="13" style="3" customWidth="1"/>
    <col min="5397" max="5397" width="10.7109375" style="3" customWidth="1"/>
    <col min="5398" max="5398" width="8.7109375" style="3" customWidth="1"/>
    <col min="5399" max="5399" width="8.85546875" style="3" customWidth="1"/>
    <col min="5400" max="5400" width="8.5703125" style="3" customWidth="1"/>
    <col min="5401" max="5401" width="7.85546875" style="3" customWidth="1"/>
    <col min="5402" max="5402" width="8" style="3" customWidth="1"/>
    <col min="5403" max="5403" width="8.85546875" style="3" customWidth="1"/>
    <col min="5404" max="5404" width="0" style="3" hidden="1" customWidth="1"/>
    <col min="5405" max="5639" width="9.140625" style="3"/>
    <col min="5640" max="5640" width="6.140625" style="3" bestFit="1" customWidth="1"/>
    <col min="5641" max="5641" width="28.28515625" style="3" customWidth="1"/>
    <col min="5642" max="5642" width="0" style="3" hidden="1" customWidth="1"/>
    <col min="5643" max="5643" width="9.140625" style="3"/>
    <col min="5644" max="5644" width="13.28515625" style="3" customWidth="1"/>
    <col min="5645" max="5645" width="11" style="3" customWidth="1"/>
    <col min="5646" max="5646" width="13.42578125" style="3" customWidth="1"/>
    <col min="5647" max="5647" width="13.85546875" style="3" customWidth="1"/>
    <col min="5648" max="5648" width="9.85546875" style="3" customWidth="1"/>
    <col min="5649" max="5649" width="11.140625" style="3" customWidth="1"/>
    <col min="5650" max="5650" width="12.5703125" style="3" customWidth="1"/>
    <col min="5651" max="5651" width="14.7109375" style="3" customWidth="1"/>
    <col min="5652" max="5652" width="13" style="3" customWidth="1"/>
    <col min="5653" max="5653" width="10.7109375" style="3" customWidth="1"/>
    <col min="5654" max="5654" width="8.7109375" style="3" customWidth="1"/>
    <col min="5655" max="5655" width="8.85546875" style="3" customWidth="1"/>
    <col min="5656" max="5656" width="8.5703125" style="3" customWidth="1"/>
    <col min="5657" max="5657" width="7.85546875" style="3" customWidth="1"/>
    <col min="5658" max="5658" width="8" style="3" customWidth="1"/>
    <col min="5659" max="5659" width="8.85546875" style="3" customWidth="1"/>
    <col min="5660" max="5660" width="0" style="3" hidden="1" customWidth="1"/>
    <col min="5661" max="5895" width="9.140625" style="3"/>
    <col min="5896" max="5896" width="6.140625" style="3" bestFit="1" customWidth="1"/>
    <col min="5897" max="5897" width="28.28515625" style="3" customWidth="1"/>
    <col min="5898" max="5898" width="0" style="3" hidden="1" customWidth="1"/>
    <col min="5899" max="5899" width="9.140625" style="3"/>
    <col min="5900" max="5900" width="13.28515625" style="3" customWidth="1"/>
    <col min="5901" max="5901" width="11" style="3" customWidth="1"/>
    <col min="5902" max="5902" width="13.42578125" style="3" customWidth="1"/>
    <col min="5903" max="5903" width="13.85546875" style="3" customWidth="1"/>
    <col min="5904" max="5904" width="9.85546875" style="3" customWidth="1"/>
    <col min="5905" max="5905" width="11.140625" style="3" customWidth="1"/>
    <col min="5906" max="5906" width="12.5703125" style="3" customWidth="1"/>
    <col min="5907" max="5907" width="14.7109375" style="3" customWidth="1"/>
    <col min="5908" max="5908" width="13" style="3" customWidth="1"/>
    <col min="5909" max="5909" width="10.7109375" style="3" customWidth="1"/>
    <col min="5910" max="5910" width="8.7109375" style="3" customWidth="1"/>
    <col min="5911" max="5911" width="8.85546875" style="3" customWidth="1"/>
    <col min="5912" max="5912" width="8.5703125" style="3" customWidth="1"/>
    <col min="5913" max="5913" width="7.85546875" style="3" customWidth="1"/>
    <col min="5914" max="5914" width="8" style="3" customWidth="1"/>
    <col min="5915" max="5915" width="8.85546875" style="3" customWidth="1"/>
    <col min="5916" max="5916" width="0" style="3" hidden="1" customWidth="1"/>
    <col min="5917" max="6151" width="9.140625" style="3"/>
    <col min="6152" max="6152" width="6.140625" style="3" bestFit="1" customWidth="1"/>
    <col min="6153" max="6153" width="28.28515625" style="3" customWidth="1"/>
    <col min="6154" max="6154" width="0" style="3" hidden="1" customWidth="1"/>
    <col min="6155" max="6155" width="9.140625" style="3"/>
    <col min="6156" max="6156" width="13.28515625" style="3" customWidth="1"/>
    <col min="6157" max="6157" width="11" style="3" customWidth="1"/>
    <col min="6158" max="6158" width="13.42578125" style="3" customWidth="1"/>
    <col min="6159" max="6159" width="13.85546875" style="3" customWidth="1"/>
    <col min="6160" max="6160" width="9.85546875" style="3" customWidth="1"/>
    <col min="6161" max="6161" width="11.140625" style="3" customWidth="1"/>
    <col min="6162" max="6162" width="12.5703125" style="3" customWidth="1"/>
    <col min="6163" max="6163" width="14.7109375" style="3" customWidth="1"/>
    <col min="6164" max="6164" width="13" style="3" customWidth="1"/>
    <col min="6165" max="6165" width="10.7109375" style="3" customWidth="1"/>
    <col min="6166" max="6166" width="8.7109375" style="3" customWidth="1"/>
    <col min="6167" max="6167" width="8.85546875" style="3" customWidth="1"/>
    <col min="6168" max="6168" width="8.5703125" style="3" customWidth="1"/>
    <col min="6169" max="6169" width="7.85546875" style="3" customWidth="1"/>
    <col min="6170" max="6170" width="8" style="3" customWidth="1"/>
    <col min="6171" max="6171" width="8.85546875" style="3" customWidth="1"/>
    <col min="6172" max="6172" width="0" style="3" hidden="1" customWidth="1"/>
    <col min="6173" max="6407" width="9.140625" style="3"/>
    <col min="6408" max="6408" width="6.140625" style="3" bestFit="1" customWidth="1"/>
    <col min="6409" max="6409" width="28.28515625" style="3" customWidth="1"/>
    <col min="6410" max="6410" width="0" style="3" hidden="1" customWidth="1"/>
    <col min="6411" max="6411" width="9.140625" style="3"/>
    <col min="6412" max="6412" width="13.28515625" style="3" customWidth="1"/>
    <col min="6413" max="6413" width="11" style="3" customWidth="1"/>
    <col min="6414" max="6414" width="13.42578125" style="3" customWidth="1"/>
    <col min="6415" max="6415" width="13.85546875" style="3" customWidth="1"/>
    <col min="6416" max="6416" width="9.85546875" style="3" customWidth="1"/>
    <col min="6417" max="6417" width="11.140625" style="3" customWidth="1"/>
    <col min="6418" max="6418" width="12.5703125" style="3" customWidth="1"/>
    <col min="6419" max="6419" width="14.7109375" style="3" customWidth="1"/>
    <col min="6420" max="6420" width="13" style="3" customWidth="1"/>
    <col min="6421" max="6421" width="10.7109375" style="3" customWidth="1"/>
    <col min="6422" max="6422" width="8.7109375" style="3" customWidth="1"/>
    <col min="6423" max="6423" width="8.85546875" style="3" customWidth="1"/>
    <col min="6424" max="6424" width="8.5703125" style="3" customWidth="1"/>
    <col min="6425" max="6425" width="7.85546875" style="3" customWidth="1"/>
    <col min="6426" max="6426" width="8" style="3" customWidth="1"/>
    <col min="6427" max="6427" width="8.85546875" style="3" customWidth="1"/>
    <col min="6428" max="6428" width="0" style="3" hidden="1" customWidth="1"/>
    <col min="6429" max="6663" width="9.140625" style="3"/>
    <col min="6664" max="6664" width="6.140625" style="3" bestFit="1" customWidth="1"/>
    <col min="6665" max="6665" width="28.28515625" style="3" customWidth="1"/>
    <col min="6666" max="6666" width="0" style="3" hidden="1" customWidth="1"/>
    <col min="6667" max="6667" width="9.140625" style="3"/>
    <col min="6668" max="6668" width="13.28515625" style="3" customWidth="1"/>
    <col min="6669" max="6669" width="11" style="3" customWidth="1"/>
    <col min="6670" max="6670" width="13.42578125" style="3" customWidth="1"/>
    <col min="6671" max="6671" width="13.85546875" style="3" customWidth="1"/>
    <col min="6672" max="6672" width="9.85546875" style="3" customWidth="1"/>
    <col min="6673" max="6673" width="11.140625" style="3" customWidth="1"/>
    <col min="6674" max="6674" width="12.5703125" style="3" customWidth="1"/>
    <col min="6675" max="6675" width="14.7109375" style="3" customWidth="1"/>
    <col min="6676" max="6676" width="13" style="3" customWidth="1"/>
    <col min="6677" max="6677" width="10.7109375" style="3" customWidth="1"/>
    <col min="6678" max="6678" width="8.7109375" style="3" customWidth="1"/>
    <col min="6679" max="6679" width="8.85546875" style="3" customWidth="1"/>
    <col min="6680" max="6680" width="8.5703125" style="3" customWidth="1"/>
    <col min="6681" max="6681" width="7.85546875" style="3" customWidth="1"/>
    <col min="6682" max="6682" width="8" style="3" customWidth="1"/>
    <col min="6683" max="6683" width="8.85546875" style="3" customWidth="1"/>
    <col min="6684" max="6684" width="0" style="3" hidden="1" customWidth="1"/>
    <col min="6685" max="6919" width="9.140625" style="3"/>
    <col min="6920" max="6920" width="6.140625" style="3" bestFit="1" customWidth="1"/>
    <col min="6921" max="6921" width="28.28515625" style="3" customWidth="1"/>
    <col min="6922" max="6922" width="0" style="3" hidden="1" customWidth="1"/>
    <col min="6923" max="6923" width="9.140625" style="3"/>
    <col min="6924" max="6924" width="13.28515625" style="3" customWidth="1"/>
    <col min="6925" max="6925" width="11" style="3" customWidth="1"/>
    <col min="6926" max="6926" width="13.42578125" style="3" customWidth="1"/>
    <col min="6927" max="6927" width="13.85546875" style="3" customWidth="1"/>
    <col min="6928" max="6928" width="9.85546875" style="3" customWidth="1"/>
    <col min="6929" max="6929" width="11.140625" style="3" customWidth="1"/>
    <col min="6930" max="6930" width="12.5703125" style="3" customWidth="1"/>
    <col min="6931" max="6931" width="14.7109375" style="3" customWidth="1"/>
    <col min="6932" max="6932" width="13" style="3" customWidth="1"/>
    <col min="6933" max="6933" width="10.7109375" style="3" customWidth="1"/>
    <col min="6934" max="6934" width="8.7109375" style="3" customWidth="1"/>
    <col min="6935" max="6935" width="8.85546875" style="3" customWidth="1"/>
    <col min="6936" max="6936" width="8.5703125" style="3" customWidth="1"/>
    <col min="6937" max="6937" width="7.85546875" style="3" customWidth="1"/>
    <col min="6938" max="6938" width="8" style="3" customWidth="1"/>
    <col min="6939" max="6939" width="8.85546875" style="3" customWidth="1"/>
    <col min="6940" max="6940" width="0" style="3" hidden="1" customWidth="1"/>
    <col min="6941" max="7175" width="9.140625" style="3"/>
    <col min="7176" max="7176" width="6.140625" style="3" bestFit="1" customWidth="1"/>
    <col min="7177" max="7177" width="28.28515625" style="3" customWidth="1"/>
    <col min="7178" max="7178" width="0" style="3" hidden="1" customWidth="1"/>
    <col min="7179" max="7179" width="9.140625" style="3"/>
    <col min="7180" max="7180" width="13.28515625" style="3" customWidth="1"/>
    <col min="7181" max="7181" width="11" style="3" customWidth="1"/>
    <col min="7182" max="7182" width="13.42578125" style="3" customWidth="1"/>
    <col min="7183" max="7183" width="13.85546875" style="3" customWidth="1"/>
    <col min="7184" max="7184" width="9.85546875" style="3" customWidth="1"/>
    <col min="7185" max="7185" width="11.140625" style="3" customWidth="1"/>
    <col min="7186" max="7186" width="12.5703125" style="3" customWidth="1"/>
    <col min="7187" max="7187" width="14.7109375" style="3" customWidth="1"/>
    <col min="7188" max="7188" width="13" style="3" customWidth="1"/>
    <col min="7189" max="7189" width="10.7109375" style="3" customWidth="1"/>
    <col min="7190" max="7190" width="8.7109375" style="3" customWidth="1"/>
    <col min="7191" max="7191" width="8.85546875" style="3" customWidth="1"/>
    <col min="7192" max="7192" width="8.5703125" style="3" customWidth="1"/>
    <col min="7193" max="7193" width="7.85546875" style="3" customWidth="1"/>
    <col min="7194" max="7194" width="8" style="3" customWidth="1"/>
    <col min="7195" max="7195" width="8.85546875" style="3" customWidth="1"/>
    <col min="7196" max="7196" width="0" style="3" hidden="1" customWidth="1"/>
    <col min="7197" max="7431" width="9.140625" style="3"/>
    <col min="7432" max="7432" width="6.140625" style="3" bestFit="1" customWidth="1"/>
    <col min="7433" max="7433" width="28.28515625" style="3" customWidth="1"/>
    <col min="7434" max="7434" width="0" style="3" hidden="1" customWidth="1"/>
    <col min="7435" max="7435" width="9.140625" style="3"/>
    <col min="7436" max="7436" width="13.28515625" style="3" customWidth="1"/>
    <col min="7437" max="7437" width="11" style="3" customWidth="1"/>
    <col min="7438" max="7438" width="13.42578125" style="3" customWidth="1"/>
    <col min="7439" max="7439" width="13.85546875" style="3" customWidth="1"/>
    <col min="7440" max="7440" width="9.85546875" style="3" customWidth="1"/>
    <col min="7441" max="7441" width="11.140625" style="3" customWidth="1"/>
    <col min="7442" max="7442" width="12.5703125" style="3" customWidth="1"/>
    <col min="7443" max="7443" width="14.7109375" style="3" customWidth="1"/>
    <col min="7444" max="7444" width="13" style="3" customWidth="1"/>
    <col min="7445" max="7445" width="10.7109375" style="3" customWidth="1"/>
    <col min="7446" max="7446" width="8.7109375" style="3" customWidth="1"/>
    <col min="7447" max="7447" width="8.85546875" style="3" customWidth="1"/>
    <col min="7448" max="7448" width="8.5703125" style="3" customWidth="1"/>
    <col min="7449" max="7449" width="7.85546875" style="3" customWidth="1"/>
    <col min="7450" max="7450" width="8" style="3" customWidth="1"/>
    <col min="7451" max="7451" width="8.85546875" style="3" customWidth="1"/>
    <col min="7452" max="7452" width="0" style="3" hidden="1" customWidth="1"/>
    <col min="7453" max="7687" width="9.140625" style="3"/>
    <col min="7688" max="7688" width="6.140625" style="3" bestFit="1" customWidth="1"/>
    <col min="7689" max="7689" width="28.28515625" style="3" customWidth="1"/>
    <col min="7690" max="7690" width="0" style="3" hidden="1" customWidth="1"/>
    <col min="7691" max="7691" width="9.140625" style="3"/>
    <col min="7692" max="7692" width="13.28515625" style="3" customWidth="1"/>
    <col min="7693" max="7693" width="11" style="3" customWidth="1"/>
    <col min="7694" max="7694" width="13.42578125" style="3" customWidth="1"/>
    <col min="7695" max="7695" width="13.85546875" style="3" customWidth="1"/>
    <col min="7696" max="7696" width="9.85546875" style="3" customWidth="1"/>
    <col min="7697" max="7697" width="11.140625" style="3" customWidth="1"/>
    <col min="7698" max="7698" width="12.5703125" style="3" customWidth="1"/>
    <col min="7699" max="7699" width="14.7109375" style="3" customWidth="1"/>
    <col min="7700" max="7700" width="13" style="3" customWidth="1"/>
    <col min="7701" max="7701" width="10.7109375" style="3" customWidth="1"/>
    <col min="7702" max="7702" width="8.7109375" style="3" customWidth="1"/>
    <col min="7703" max="7703" width="8.85546875" style="3" customWidth="1"/>
    <col min="7704" max="7704" width="8.5703125" style="3" customWidth="1"/>
    <col min="7705" max="7705" width="7.85546875" style="3" customWidth="1"/>
    <col min="7706" max="7706" width="8" style="3" customWidth="1"/>
    <col min="7707" max="7707" width="8.85546875" style="3" customWidth="1"/>
    <col min="7708" max="7708" width="0" style="3" hidden="1" customWidth="1"/>
    <col min="7709" max="7943" width="9.140625" style="3"/>
    <col min="7944" max="7944" width="6.140625" style="3" bestFit="1" customWidth="1"/>
    <col min="7945" max="7945" width="28.28515625" style="3" customWidth="1"/>
    <col min="7946" max="7946" width="0" style="3" hidden="1" customWidth="1"/>
    <col min="7947" max="7947" width="9.140625" style="3"/>
    <col min="7948" max="7948" width="13.28515625" style="3" customWidth="1"/>
    <col min="7949" max="7949" width="11" style="3" customWidth="1"/>
    <col min="7950" max="7950" width="13.42578125" style="3" customWidth="1"/>
    <col min="7951" max="7951" width="13.85546875" style="3" customWidth="1"/>
    <col min="7952" max="7952" width="9.85546875" style="3" customWidth="1"/>
    <col min="7953" max="7953" width="11.140625" style="3" customWidth="1"/>
    <col min="7954" max="7954" width="12.5703125" style="3" customWidth="1"/>
    <col min="7955" max="7955" width="14.7109375" style="3" customWidth="1"/>
    <col min="7956" max="7956" width="13" style="3" customWidth="1"/>
    <col min="7957" max="7957" width="10.7109375" style="3" customWidth="1"/>
    <col min="7958" max="7958" width="8.7109375" style="3" customWidth="1"/>
    <col min="7959" max="7959" width="8.85546875" style="3" customWidth="1"/>
    <col min="7960" max="7960" width="8.5703125" style="3" customWidth="1"/>
    <col min="7961" max="7961" width="7.85546875" style="3" customWidth="1"/>
    <col min="7962" max="7962" width="8" style="3" customWidth="1"/>
    <col min="7963" max="7963" width="8.85546875" style="3" customWidth="1"/>
    <col min="7964" max="7964" width="0" style="3" hidden="1" customWidth="1"/>
    <col min="7965" max="8199" width="9.140625" style="3"/>
    <col min="8200" max="8200" width="6.140625" style="3" bestFit="1" customWidth="1"/>
    <col min="8201" max="8201" width="28.28515625" style="3" customWidth="1"/>
    <col min="8202" max="8202" width="0" style="3" hidden="1" customWidth="1"/>
    <col min="8203" max="8203" width="9.140625" style="3"/>
    <col min="8204" max="8204" width="13.28515625" style="3" customWidth="1"/>
    <col min="8205" max="8205" width="11" style="3" customWidth="1"/>
    <col min="8206" max="8206" width="13.42578125" style="3" customWidth="1"/>
    <col min="8207" max="8207" width="13.85546875" style="3" customWidth="1"/>
    <col min="8208" max="8208" width="9.85546875" style="3" customWidth="1"/>
    <col min="8209" max="8209" width="11.140625" style="3" customWidth="1"/>
    <col min="8210" max="8210" width="12.5703125" style="3" customWidth="1"/>
    <col min="8211" max="8211" width="14.7109375" style="3" customWidth="1"/>
    <col min="8212" max="8212" width="13" style="3" customWidth="1"/>
    <col min="8213" max="8213" width="10.7109375" style="3" customWidth="1"/>
    <col min="8214" max="8214" width="8.7109375" style="3" customWidth="1"/>
    <col min="8215" max="8215" width="8.85546875" style="3" customWidth="1"/>
    <col min="8216" max="8216" width="8.5703125" style="3" customWidth="1"/>
    <col min="8217" max="8217" width="7.85546875" style="3" customWidth="1"/>
    <col min="8218" max="8218" width="8" style="3" customWidth="1"/>
    <col min="8219" max="8219" width="8.85546875" style="3" customWidth="1"/>
    <col min="8220" max="8220" width="0" style="3" hidden="1" customWidth="1"/>
    <col min="8221" max="8455" width="9.140625" style="3"/>
    <col min="8456" max="8456" width="6.140625" style="3" bestFit="1" customWidth="1"/>
    <col min="8457" max="8457" width="28.28515625" style="3" customWidth="1"/>
    <col min="8458" max="8458" width="0" style="3" hidden="1" customWidth="1"/>
    <col min="8459" max="8459" width="9.140625" style="3"/>
    <col min="8460" max="8460" width="13.28515625" style="3" customWidth="1"/>
    <col min="8461" max="8461" width="11" style="3" customWidth="1"/>
    <col min="8462" max="8462" width="13.42578125" style="3" customWidth="1"/>
    <col min="8463" max="8463" width="13.85546875" style="3" customWidth="1"/>
    <col min="8464" max="8464" width="9.85546875" style="3" customWidth="1"/>
    <col min="8465" max="8465" width="11.140625" style="3" customWidth="1"/>
    <col min="8466" max="8466" width="12.5703125" style="3" customWidth="1"/>
    <col min="8467" max="8467" width="14.7109375" style="3" customWidth="1"/>
    <col min="8468" max="8468" width="13" style="3" customWidth="1"/>
    <col min="8469" max="8469" width="10.7109375" style="3" customWidth="1"/>
    <col min="8470" max="8470" width="8.7109375" style="3" customWidth="1"/>
    <col min="8471" max="8471" width="8.85546875" style="3" customWidth="1"/>
    <col min="8472" max="8472" width="8.5703125" style="3" customWidth="1"/>
    <col min="8473" max="8473" width="7.85546875" style="3" customWidth="1"/>
    <col min="8474" max="8474" width="8" style="3" customWidth="1"/>
    <col min="8475" max="8475" width="8.85546875" style="3" customWidth="1"/>
    <col min="8476" max="8476" width="0" style="3" hidden="1" customWidth="1"/>
    <col min="8477" max="8711" width="9.140625" style="3"/>
    <col min="8712" max="8712" width="6.140625" style="3" bestFit="1" customWidth="1"/>
    <col min="8713" max="8713" width="28.28515625" style="3" customWidth="1"/>
    <col min="8714" max="8714" width="0" style="3" hidden="1" customWidth="1"/>
    <col min="8715" max="8715" width="9.140625" style="3"/>
    <col min="8716" max="8716" width="13.28515625" style="3" customWidth="1"/>
    <col min="8717" max="8717" width="11" style="3" customWidth="1"/>
    <col min="8718" max="8718" width="13.42578125" style="3" customWidth="1"/>
    <col min="8719" max="8719" width="13.85546875" style="3" customWidth="1"/>
    <col min="8720" max="8720" width="9.85546875" style="3" customWidth="1"/>
    <col min="8721" max="8721" width="11.140625" style="3" customWidth="1"/>
    <col min="8722" max="8722" width="12.5703125" style="3" customWidth="1"/>
    <col min="8723" max="8723" width="14.7109375" style="3" customWidth="1"/>
    <col min="8724" max="8724" width="13" style="3" customWidth="1"/>
    <col min="8725" max="8725" width="10.7109375" style="3" customWidth="1"/>
    <col min="8726" max="8726" width="8.7109375" style="3" customWidth="1"/>
    <col min="8727" max="8727" width="8.85546875" style="3" customWidth="1"/>
    <col min="8728" max="8728" width="8.5703125" style="3" customWidth="1"/>
    <col min="8729" max="8729" width="7.85546875" style="3" customWidth="1"/>
    <col min="8730" max="8730" width="8" style="3" customWidth="1"/>
    <col min="8731" max="8731" width="8.85546875" style="3" customWidth="1"/>
    <col min="8732" max="8732" width="0" style="3" hidden="1" customWidth="1"/>
    <col min="8733" max="8967" width="9.140625" style="3"/>
    <col min="8968" max="8968" width="6.140625" style="3" bestFit="1" customWidth="1"/>
    <col min="8969" max="8969" width="28.28515625" style="3" customWidth="1"/>
    <col min="8970" max="8970" width="0" style="3" hidden="1" customWidth="1"/>
    <col min="8971" max="8971" width="9.140625" style="3"/>
    <col min="8972" max="8972" width="13.28515625" style="3" customWidth="1"/>
    <col min="8973" max="8973" width="11" style="3" customWidth="1"/>
    <col min="8974" max="8974" width="13.42578125" style="3" customWidth="1"/>
    <col min="8975" max="8975" width="13.85546875" style="3" customWidth="1"/>
    <col min="8976" max="8976" width="9.85546875" style="3" customWidth="1"/>
    <col min="8977" max="8977" width="11.140625" style="3" customWidth="1"/>
    <col min="8978" max="8978" width="12.5703125" style="3" customWidth="1"/>
    <col min="8979" max="8979" width="14.7109375" style="3" customWidth="1"/>
    <col min="8980" max="8980" width="13" style="3" customWidth="1"/>
    <col min="8981" max="8981" width="10.7109375" style="3" customWidth="1"/>
    <col min="8982" max="8982" width="8.7109375" style="3" customWidth="1"/>
    <col min="8983" max="8983" width="8.85546875" style="3" customWidth="1"/>
    <col min="8984" max="8984" width="8.5703125" style="3" customWidth="1"/>
    <col min="8985" max="8985" width="7.85546875" style="3" customWidth="1"/>
    <col min="8986" max="8986" width="8" style="3" customWidth="1"/>
    <col min="8987" max="8987" width="8.85546875" style="3" customWidth="1"/>
    <col min="8988" max="8988" width="0" style="3" hidden="1" customWidth="1"/>
    <col min="8989" max="9223" width="9.140625" style="3"/>
    <col min="9224" max="9224" width="6.140625" style="3" bestFit="1" customWidth="1"/>
    <col min="9225" max="9225" width="28.28515625" style="3" customWidth="1"/>
    <col min="9226" max="9226" width="0" style="3" hidden="1" customWidth="1"/>
    <col min="9227" max="9227" width="9.140625" style="3"/>
    <col min="9228" max="9228" width="13.28515625" style="3" customWidth="1"/>
    <col min="9229" max="9229" width="11" style="3" customWidth="1"/>
    <col min="9230" max="9230" width="13.42578125" style="3" customWidth="1"/>
    <col min="9231" max="9231" width="13.85546875" style="3" customWidth="1"/>
    <col min="9232" max="9232" width="9.85546875" style="3" customWidth="1"/>
    <col min="9233" max="9233" width="11.140625" style="3" customWidth="1"/>
    <col min="9234" max="9234" width="12.5703125" style="3" customWidth="1"/>
    <col min="9235" max="9235" width="14.7109375" style="3" customWidth="1"/>
    <col min="9236" max="9236" width="13" style="3" customWidth="1"/>
    <col min="9237" max="9237" width="10.7109375" style="3" customWidth="1"/>
    <col min="9238" max="9238" width="8.7109375" style="3" customWidth="1"/>
    <col min="9239" max="9239" width="8.85546875" style="3" customWidth="1"/>
    <col min="9240" max="9240" width="8.5703125" style="3" customWidth="1"/>
    <col min="9241" max="9241" width="7.85546875" style="3" customWidth="1"/>
    <col min="9242" max="9242" width="8" style="3" customWidth="1"/>
    <col min="9243" max="9243" width="8.85546875" style="3" customWidth="1"/>
    <col min="9244" max="9244" width="0" style="3" hidden="1" customWidth="1"/>
    <col min="9245" max="9479" width="9.140625" style="3"/>
    <col min="9480" max="9480" width="6.140625" style="3" bestFit="1" customWidth="1"/>
    <col min="9481" max="9481" width="28.28515625" style="3" customWidth="1"/>
    <col min="9482" max="9482" width="0" style="3" hidden="1" customWidth="1"/>
    <col min="9483" max="9483" width="9.140625" style="3"/>
    <col min="9484" max="9484" width="13.28515625" style="3" customWidth="1"/>
    <col min="9485" max="9485" width="11" style="3" customWidth="1"/>
    <col min="9486" max="9486" width="13.42578125" style="3" customWidth="1"/>
    <col min="9487" max="9487" width="13.85546875" style="3" customWidth="1"/>
    <col min="9488" max="9488" width="9.85546875" style="3" customWidth="1"/>
    <col min="9489" max="9489" width="11.140625" style="3" customWidth="1"/>
    <col min="9490" max="9490" width="12.5703125" style="3" customWidth="1"/>
    <col min="9491" max="9491" width="14.7109375" style="3" customWidth="1"/>
    <col min="9492" max="9492" width="13" style="3" customWidth="1"/>
    <col min="9493" max="9493" width="10.7109375" style="3" customWidth="1"/>
    <col min="9494" max="9494" width="8.7109375" style="3" customWidth="1"/>
    <col min="9495" max="9495" width="8.85546875" style="3" customWidth="1"/>
    <col min="9496" max="9496" width="8.5703125" style="3" customWidth="1"/>
    <col min="9497" max="9497" width="7.85546875" style="3" customWidth="1"/>
    <col min="9498" max="9498" width="8" style="3" customWidth="1"/>
    <col min="9499" max="9499" width="8.85546875" style="3" customWidth="1"/>
    <col min="9500" max="9500" width="0" style="3" hidden="1" customWidth="1"/>
    <col min="9501" max="9735" width="9.140625" style="3"/>
    <col min="9736" max="9736" width="6.140625" style="3" bestFit="1" customWidth="1"/>
    <col min="9737" max="9737" width="28.28515625" style="3" customWidth="1"/>
    <col min="9738" max="9738" width="0" style="3" hidden="1" customWidth="1"/>
    <col min="9739" max="9739" width="9.140625" style="3"/>
    <col min="9740" max="9740" width="13.28515625" style="3" customWidth="1"/>
    <col min="9741" max="9741" width="11" style="3" customWidth="1"/>
    <col min="9742" max="9742" width="13.42578125" style="3" customWidth="1"/>
    <col min="9743" max="9743" width="13.85546875" style="3" customWidth="1"/>
    <col min="9744" max="9744" width="9.85546875" style="3" customWidth="1"/>
    <col min="9745" max="9745" width="11.140625" style="3" customWidth="1"/>
    <col min="9746" max="9746" width="12.5703125" style="3" customWidth="1"/>
    <col min="9747" max="9747" width="14.7109375" style="3" customWidth="1"/>
    <col min="9748" max="9748" width="13" style="3" customWidth="1"/>
    <col min="9749" max="9749" width="10.7109375" style="3" customWidth="1"/>
    <col min="9750" max="9750" width="8.7109375" style="3" customWidth="1"/>
    <col min="9751" max="9751" width="8.85546875" style="3" customWidth="1"/>
    <col min="9752" max="9752" width="8.5703125" style="3" customWidth="1"/>
    <col min="9753" max="9753" width="7.85546875" style="3" customWidth="1"/>
    <col min="9754" max="9754" width="8" style="3" customWidth="1"/>
    <col min="9755" max="9755" width="8.85546875" style="3" customWidth="1"/>
    <col min="9756" max="9756" width="0" style="3" hidden="1" customWidth="1"/>
    <col min="9757" max="9991" width="9.140625" style="3"/>
    <col min="9992" max="9992" width="6.140625" style="3" bestFit="1" customWidth="1"/>
    <col min="9993" max="9993" width="28.28515625" style="3" customWidth="1"/>
    <col min="9994" max="9994" width="0" style="3" hidden="1" customWidth="1"/>
    <col min="9995" max="9995" width="9.140625" style="3"/>
    <col min="9996" max="9996" width="13.28515625" style="3" customWidth="1"/>
    <col min="9997" max="9997" width="11" style="3" customWidth="1"/>
    <col min="9998" max="9998" width="13.42578125" style="3" customWidth="1"/>
    <col min="9999" max="9999" width="13.85546875" style="3" customWidth="1"/>
    <col min="10000" max="10000" width="9.85546875" style="3" customWidth="1"/>
    <col min="10001" max="10001" width="11.140625" style="3" customWidth="1"/>
    <col min="10002" max="10002" width="12.5703125" style="3" customWidth="1"/>
    <col min="10003" max="10003" width="14.7109375" style="3" customWidth="1"/>
    <col min="10004" max="10004" width="13" style="3" customWidth="1"/>
    <col min="10005" max="10005" width="10.7109375" style="3" customWidth="1"/>
    <col min="10006" max="10006" width="8.7109375" style="3" customWidth="1"/>
    <col min="10007" max="10007" width="8.85546875" style="3" customWidth="1"/>
    <col min="10008" max="10008" width="8.5703125" style="3" customWidth="1"/>
    <col min="10009" max="10009" width="7.85546875" style="3" customWidth="1"/>
    <col min="10010" max="10010" width="8" style="3" customWidth="1"/>
    <col min="10011" max="10011" width="8.85546875" style="3" customWidth="1"/>
    <col min="10012" max="10012" width="0" style="3" hidden="1" customWidth="1"/>
    <col min="10013" max="10247" width="9.140625" style="3"/>
    <col min="10248" max="10248" width="6.140625" style="3" bestFit="1" customWidth="1"/>
    <col min="10249" max="10249" width="28.28515625" style="3" customWidth="1"/>
    <col min="10250" max="10250" width="0" style="3" hidden="1" customWidth="1"/>
    <col min="10251" max="10251" width="9.140625" style="3"/>
    <col min="10252" max="10252" width="13.28515625" style="3" customWidth="1"/>
    <col min="10253" max="10253" width="11" style="3" customWidth="1"/>
    <col min="10254" max="10254" width="13.42578125" style="3" customWidth="1"/>
    <col min="10255" max="10255" width="13.85546875" style="3" customWidth="1"/>
    <col min="10256" max="10256" width="9.85546875" style="3" customWidth="1"/>
    <col min="10257" max="10257" width="11.140625" style="3" customWidth="1"/>
    <col min="10258" max="10258" width="12.5703125" style="3" customWidth="1"/>
    <col min="10259" max="10259" width="14.7109375" style="3" customWidth="1"/>
    <col min="10260" max="10260" width="13" style="3" customWidth="1"/>
    <col min="10261" max="10261" width="10.7109375" style="3" customWidth="1"/>
    <col min="10262" max="10262" width="8.7109375" style="3" customWidth="1"/>
    <col min="10263" max="10263" width="8.85546875" style="3" customWidth="1"/>
    <col min="10264" max="10264" width="8.5703125" style="3" customWidth="1"/>
    <col min="10265" max="10265" width="7.85546875" style="3" customWidth="1"/>
    <col min="10266" max="10266" width="8" style="3" customWidth="1"/>
    <col min="10267" max="10267" width="8.85546875" style="3" customWidth="1"/>
    <col min="10268" max="10268" width="0" style="3" hidden="1" customWidth="1"/>
    <col min="10269" max="10503" width="9.140625" style="3"/>
    <col min="10504" max="10504" width="6.140625" style="3" bestFit="1" customWidth="1"/>
    <col min="10505" max="10505" width="28.28515625" style="3" customWidth="1"/>
    <col min="10506" max="10506" width="0" style="3" hidden="1" customWidth="1"/>
    <col min="10507" max="10507" width="9.140625" style="3"/>
    <col min="10508" max="10508" width="13.28515625" style="3" customWidth="1"/>
    <col min="10509" max="10509" width="11" style="3" customWidth="1"/>
    <col min="10510" max="10510" width="13.42578125" style="3" customWidth="1"/>
    <col min="10511" max="10511" width="13.85546875" style="3" customWidth="1"/>
    <col min="10512" max="10512" width="9.85546875" style="3" customWidth="1"/>
    <col min="10513" max="10513" width="11.140625" style="3" customWidth="1"/>
    <col min="10514" max="10514" width="12.5703125" style="3" customWidth="1"/>
    <col min="10515" max="10515" width="14.7109375" style="3" customWidth="1"/>
    <col min="10516" max="10516" width="13" style="3" customWidth="1"/>
    <col min="10517" max="10517" width="10.7109375" style="3" customWidth="1"/>
    <col min="10518" max="10518" width="8.7109375" style="3" customWidth="1"/>
    <col min="10519" max="10519" width="8.85546875" style="3" customWidth="1"/>
    <col min="10520" max="10520" width="8.5703125" style="3" customWidth="1"/>
    <col min="10521" max="10521" width="7.85546875" style="3" customWidth="1"/>
    <col min="10522" max="10522" width="8" style="3" customWidth="1"/>
    <col min="10523" max="10523" width="8.85546875" style="3" customWidth="1"/>
    <col min="10524" max="10524" width="0" style="3" hidden="1" customWidth="1"/>
    <col min="10525" max="10759" width="9.140625" style="3"/>
    <col min="10760" max="10760" width="6.140625" style="3" bestFit="1" customWidth="1"/>
    <col min="10761" max="10761" width="28.28515625" style="3" customWidth="1"/>
    <col min="10762" max="10762" width="0" style="3" hidden="1" customWidth="1"/>
    <col min="10763" max="10763" width="9.140625" style="3"/>
    <col min="10764" max="10764" width="13.28515625" style="3" customWidth="1"/>
    <col min="10765" max="10765" width="11" style="3" customWidth="1"/>
    <col min="10766" max="10766" width="13.42578125" style="3" customWidth="1"/>
    <col min="10767" max="10767" width="13.85546875" style="3" customWidth="1"/>
    <col min="10768" max="10768" width="9.85546875" style="3" customWidth="1"/>
    <col min="10769" max="10769" width="11.140625" style="3" customWidth="1"/>
    <col min="10770" max="10770" width="12.5703125" style="3" customWidth="1"/>
    <col min="10771" max="10771" width="14.7109375" style="3" customWidth="1"/>
    <col min="10772" max="10772" width="13" style="3" customWidth="1"/>
    <col min="10773" max="10773" width="10.7109375" style="3" customWidth="1"/>
    <col min="10774" max="10774" width="8.7109375" style="3" customWidth="1"/>
    <col min="10775" max="10775" width="8.85546875" style="3" customWidth="1"/>
    <col min="10776" max="10776" width="8.5703125" style="3" customWidth="1"/>
    <col min="10777" max="10777" width="7.85546875" style="3" customWidth="1"/>
    <col min="10778" max="10778" width="8" style="3" customWidth="1"/>
    <col min="10779" max="10779" width="8.85546875" style="3" customWidth="1"/>
    <col min="10780" max="10780" width="0" style="3" hidden="1" customWidth="1"/>
    <col min="10781" max="11015" width="9.140625" style="3"/>
    <col min="11016" max="11016" width="6.140625" style="3" bestFit="1" customWidth="1"/>
    <col min="11017" max="11017" width="28.28515625" style="3" customWidth="1"/>
    <col min="11018" max="11018" width="0" style="3" hidden="1" customWidth="1"/>
    <col min="11019" max="11019" width="9.140625" style="3"/>
    <col min="11020" max="11020" width="13.28515625" style="3" customWidth="1"/>
    <col min="11021" max="11021" width="11" style="3" customWidth="1"/>
    <col min="11022" max="11022" width="13.42578125" style="3" customWidth="1"/>
    <col min="11023" max="11023" width="13.85546875" style="3" customWidth="1"/>
    <col min="11024" max="11024" width="9.85546875" style="3" customWidth="1"/>
    <col min="11025" max="11025" width="11.140625" style="3" customWidth="1"/>
    <col min="11026" max="11026" width="12.5703125" style="3" customWidth="1"/>
    <col min="11027" max="11027" width="14.7109375" style="3" customWidth="1"/>
    <col min="11028" max="11028" width="13" style="3" customWidth="1"/>
    <col min="11029" max="11029" width="10.7109375" style="3" customWidth="1"/>
    <col min="11030" max="11030" width="8.7109375" style="3" customWidth="1"/>
    <col min="11031" max="11031" width="8.85546875" style="3" customWidth="1"/>
    <col min="11032" max="11032" width="8.5703125" style="3" customWidth="1"/>
    <col min="11033" max="11033" width="7.85546875" style="3" customWidth="1"/>
    <col min="11034" max="11034" width="8" style="3" customWidth="1"/>
    <col min="11035" max="11035" width="8.85546875" style="3" customWidth="1"/>
    <col min="11036" max="11036" width="0" style="3" hidden="1" customWidth="1"/>
    <col min="11037" max="11271" width="9.140625" style="3"/>
    <col min="11272" max="11272" width="6.140625" style="3" bestFit="1" customWidth="1"/>
    <col min="11273" max="11273" width="28.28515625" style="3" customWidth="1"/>
    <col min="11274" max="11274" width="0" style="3" hidden="1" customWidth="1"/>
    <col min="11275" max="11275" width="9.140625" style="3"/>
    <col min="11276" max="11276" width="13.28515625" style="3" customWidth="1"/>
    <col min="11277" max="11277" width="11" style="3" customWidth="1"/>
    <col min="11278" max="11278" width="13.42578125" style="3" customWidth="1"/>
    <col min="11279" max="11279" width="13.85546875" style="3" customWidth="1"/>
    <col min="11280" max="11280" width="9.85546875" style="3" customWidth="1"/>
    <col min="11281" max="11281" width="11.140625" style="3" customWidth="1"/>
    <col min="11282" max="11282" width="12.5703125" style="3" customWidth="1"/>
    <col min="11283" max="11283" width="14.7109375" style="3" customWidth="1"/>
    <col min="11284" max="11284" width="13" style="3" customWidth="1"/>
    <col min="11285" max="11285" width="10.7109375" style="3" customWidth="1"/>
    <col min="11286" max="11286" width="8.7109375" style="3" customWidth="1"/>
    <col min="11287" max="11287" width="8.85546875" style="3" customWidth="1"/>
    <col min="11288" max="11288" width="8.5703125" style="3" customWidth="1"/>
    <col min="11289" max="11289" width="7.85546875" style="3" customWidth="1"/>
    <col min="11290" max="11290" width="8" style="3" customWidth="1"/>
    <col min="11291" max="11291" width="8.85546875" style="3" customWidth="1"/>
    <col min="11292" max="11292" width="0" style="3" hidden="1" customWidth="1"/>
    <col min="11293" max="11527" width="9.140625" style="3"/>
    <col min="11528" max="11528" width="6.140625" style="3" bestFit="1" customWidth="1"/>
    <col min="11529" max="11529" width="28.28515625" style="3" customWidth="1"/>
    <col min="11530" max="11530" width="0" style="3" hidden="1" customWidth="1"/>
    <col min="11531" max="11531" width="9.140625" style="3"/>
    <col min="11532" max="11532" width="13.28515625" style="3" customWidth="1"/>
    <col min="11533" max="11533" width="11" style="3" customWidth="1"/>
    <col min="11534" max="11534" width="13.42578125" style="3" customWidth="1"/>
    <col min="11535" max="11535" width="13.85546875" style="3" customWidth="1"/>
    <col min="11536" max="11536" width="9.85546875" style="3" customWidth="1"/>
    <col min="11537" max="11537" width="11.140625" style="3" customWidth="1"/>
    <col min="11538" max="11538" width="12.5703125" style="3" customWidth="1"/>
    <col min="11539" max="11539" width="14.7109375" style="3" customWidth="1"/>
    <col min="11540" max="11540" width="13" style="3" customWidth="1"/>
    <col min="11541" max="11541" width="10.7109375" style="3" customWidth="1"/>
    <col min="11542" max="11542" width="8.7109375" style="3" customWidth="1"/>
    <col min="11543" max="11543" width="8.85546875" style="3" customWidth="1"/>
    <col min="11544" max="11544" width="8.5703125" style="3" customWidth="1"/>
    <col min="11545" max="11545" width="7.85546875" style="3" customWidth="1"/>
    <col min="11546" max="11546" width="8" style="3" customWidth="1"/>
    <col min="11547" max="11547" width="8.85546875" style="3" customWidth="1"/>
    <col min="11548" max="11548" width="0" style="3" hidden="1" customWidth="1"/>
    <col min="11549" max="11783" width="9.140625" style="3"/>
    <col min="11784" max="11784" width="6.140625" style="3" bestFit="1" customWidth="1"/>
    <col min="11785" max="11785" width="28.28515625" style="3" customWidth="1"/>
    <col min="11786" max="11786" width="0" style="3" hidden="1" customWidth="1"/>
    <col min="11787" max="11787" width="9.140625" style="3"/>
    <col min="11788" max="11788" width="13.28515625" style="3" customWidth="1"/>
    <col min="11789" max="11789" width="11" style="3" customWidth="1"/>
    <col min="11790" max="11790" width="13.42578125" style="3" customWidth="1"/>
    <col min="11791" max="11791" width="13.85546875" style="3" customWidth="1"/>
    <col min="11792" max="11792" width="9.85546875" style="3" customWidth="1"/>
    <col min="11793" max="11793" width="11.140625" style="3" customWidth="1"/>
    <col min="11794" max="11794" width="12.5703125" style="3" customWidth="1"/>
    <col min="11795" max="11795" width="14.7109375" style="3" customWidth="1"/>
    <col min="11796" max="11796" width="13" style="3" customWidth="1"/>
    <col min="11797" max="11797" width="10.7109375" style="3" customWidth="1"/>
    <col min="11798" max="11798" width="8.7109375" style="3" customWidth="1"/>
    <col min="11799" max="11799" width="8.85546875" style="3" customWidth="1"/>
    <col min="11800" max="11800" width="8.5703125" style="3" customWidth="1"/>
    <col min="11801" max="11801" width="7.85546875" style="3" customWidth="1"/>
    <col min="11802" max="11802" width="8" style="3" customWidth="1"/>
    <col min="11803" max="11803" width="8.85546875" style="3" customWidth="1"/>
    <col min="11804" max="11804" width="0" style="3" hidden="1" customWidth="1"/>
    <col min="11805" max="12039" width="9.140625" style="3"/>
    <col min="12040" max="12040" width="6.140625" style="3" bestFit="1" customWidth="1"/>
    <col min="12041" max="12041" width="28.28515625" style="3" customWidth="1"/>
    <col min="12042" max="12042" width="0" style="3" hidden="1" customWidth="1"/>
    <col min="12043" max="12043" width="9.140625" style="3"/>
    <col min="12044" max="12044" width="13.28515625" style="3" customWidth="1"/>
    <col min="12045" max="12045" width="11" style="3" customWidth="1"/>
    <col min="12046" max="12046" width="13.42578125" style="3" customWidth="1"/>
    <col min="12047" max="12047" width="13.85546875" style="3" customWidth="1"/>
    <col min="12048" max="12048" width="9.85546875" style="3" customWidth="1"/>
    <col min="12049" max="12049" width="11.140625" style="3" customWidth="1"/>
    <col min="12050" max="12050" width="12.5703125" style="3" customWidth="1"/>
    <col min="12051" max="12051" width="14.7109375" style="3" customWidth="1"/>
    <col min="12052" max="12052" width="13" style="3" customWidth="1"/>
    <col min="12053" max="12053" width="10.7109375" style="3" customWidth="1"/>
    <col min="12054" max="12054" width="8.7109375" style="3" customWidth="1"/>
    <col min="12055" max="12055" width="8.85546875" style="3" customWidth="1"/>
    <col min="12056" max="12056" width="8.5703125" style="3" customWidth="1"/>
    <col min="12057" max="12057" width="7.85546875" style="3" customWidth="1"/>
    <col min="12058" max="12058" width="8" style="3" customWidth="1"/>
    <col min="12059" max="12059" width="8.85546875" style="3" customWidth="1"/>
    <col min="12060" max="12060" width="0" style="3" hidden="1" customWidth="1"/>
    <col min="12061" max="12295" width="9.140625" style="3"/>
    <col min="12296" max="12296" width="6.140625" style="3" bestFit="1" customWidth="1"/>
    <col min="12297" max="12297" width="28.28515625" style="3" customWidth="1"/>
    <col min="12298" max="12298" width="0" style="3" hidden="1" customWidth="1"/>
    <col min="12299" max="12299" width="9.140625" style="3"/>
    <col min="12300" max="12300" width="13.28515625" style="3" customWidth="1"/>
    <col min="12301" max="12301" width="11" style="3" customWidth="1"/>
    <col min="12302" max="12302" width="13.42578125" style="3" customWidth="1"/>
    <col min="12303" max="12303" width="13.85546875" style="3" customWidth="1"/>
    <col min="12304" max="12304" width="9.85546875" style="3" customWidth="1"/>
    <col min="12305" max="12305" width="11.140625" style="3" customWidth="1"/>
    <col min="12306" max="12306" width="12.5703125" style="3" customWidth="1"/>
    <col min="12307" max="12307" width="14.7109375" style="3" customWidth="1"/>
    <col min="12308" max="12308" width="13" style="3" customWidth="1"/>
    <col min="12309" max="12309" width="10.7109375" style="3" customWidth="1"/>
    <col min="12310" max="12310" width="8.7109375" style="3" customWidth="1"/>
    <col min="12311" max="12311" width="8.85546875" style="3" customWidth="1"/>
    <col min="12312" max="12312" width="8.5703125" style="3" customWidth="1"/>
    <col min="12313" max="12313" width="7.85546875" style="3" customWidth="1"/>
    <col min="12314" max="12314" width="8" style="3" customWidth="1"/>
    <col min="12315" max="12315" width="8.85546875" style="3" customWidth="1"/>
    <col min="12316" max="12316" width="0" style="3" hidden="1" customWidth="1"/>
    <col min="12317" max="12551" width="9.140625" style="3"/>
    <col min="12552" max="12552" width="6.140625" style="3" bestFit="1" customWidth="1"/>
    <col min="12553" max="12553" width="28.28515625" style="3" customWidth="1"/>
    <col min="12554" max="12554" width="0" style="3" hidden="1" customWidth="1"/>
    <col min="12555" max="12555" width="9.140625" style="3"/>
    <col min="12556" max="12556" width="13.28515625" style="3" customWidth="1"/>
    <col min="12557" max="12557" width="11" style="3" customWidth="1"/>
    <col min="12558" max="12558" width="13.42578125" style="3" customWidth="1"/>
    <col min="12559" max="12559" width="13.85546875" style="3" customWidth="1"/>
    <col min="12560" max="12560" width="9.85546875" style="3" customWidth="1"/>
    <col min="12561" max="12561" width="11.140625" style="3" customWidth="1"/>
    <col min="12562" max="12562" width="12.5703125" style="3" customWidth="1"/>
    <col min="12563" max="12563" width="14.7109375" style="3" customWidth="1"/>
    <col min="12564" max="12564" width="13" style="3" customWidth="1"/>
    <col min="12565" max="12565" width="10.7109375" style="3" customWidth="1"/>
    <col min="12566" max="12566" width="8.7109375" style="3" customWidth="1"/>
    <col min="12567" max="12567" width="8.85546875" style="3" customWidth="1"/>
    <col min="12568" max="12568" width="8.5703125" style="3" customWidth="1"/>
    <col min="12569" max="12569" width="7.85546875" style="3" customWidth="1"/>
    <col min="12570" max="12570" width="8" style="3" customWidth="1"/>
    <col min="12571" max="12571" width="8.85546875" style="3" customWidth="1"/>
    <col min="12572" max="12572" width="0" style="3" hidden="1" customWidth="1"/>
    <col min="12573" max="12807" width="9.140625" style="3"/>
    <col min="12808" max="12808" width="6.140625" style="3" bestFit="1" customWidth="1"/>
    <col min="12809" max="12809" width="28.28515625" style="3" customWidth="1"/>
    <col min="12810" max="12810" width="0" style="3" hidden="1" customWidth="1"/>
    <col min="12811" max="12811" width="9.140625" style="3"/>
    <col min="12812" max="12812" width="13.28515625" style="3" customWidth="1"/>
    <col min="12813" max="12813" width="11" style="3" customWidth="1"/>
    <col min="12814" max="12814" width="13.42578125" style="3" customWidth="1"/>
    <col min="12815" max="12815" width="13.85546875" style="3" customWidth="1"/>
    <col min="12816" max="12816" width="9.85546875" style="3" customWidth="1"/>
    <col min="12817" max="12817" width="11.140625" style="3" customWidth="1"/>
    <col min="12818" max="12818" width="12.5703125" style="3" customWidth="1"/>
    <col min="12819" max="12819" width="14.7109375" style="3" customWidth="1"/>
    <col min="12820" max="12820" width="13" style="3" customWidth="1"/>
    <col min="12821" max="12821" width="10.7109375" style="3" customWidth="1"/>
    <col min="12822" max="12822" width="8.7109375" style="3" customWidth="1"/>
    <col min="12823" max="12823" width="8.85546875" style="3" customWidth="1"/>
    <col min="12824" max="12824" width="8.5703125" style="3" customWidth="1"/>
    <col min="12825" max="12825" width="7.85546875" style="3" customWidth="1"/>
    <col min="12826" max="12826" width="8" style="3" customWidth="1"/>
    <col min="12827" max="12827" width="8.85546875" style="3" customWidth="1"/>
    <col min="12828" max="12828" width="0" style="3" hidden="1" customWidth="1"/>
    <col min="12829" max="13063" width="9.140625" style="3"/>
    <col min="13064" max="13064" width="6.140625" style="3" bestFit="1" customWidth="1"/>
    <col min="13065" max="13065" width="28.28515625" style="3" customWidth="1"/>
    <col min="13066" max="13066" width="0" style="3" hidden="1" customWidth="1"/>
    <col min="13067" max="13067" width="9.140625" style="3"/>
    <col min="13068" max="13068" width="13.28515625" style="3" customWidth="1"/>
    <col min="13069" max="13069" width="11" style="3" customWidth="1"/>
    <col min="13070" max="13070" width="13.42578125" style="3" customWidth="1"/>
    <col min="13071" max="13071" width="13.85546875" style="3" customWidth="1"/>
    <col min="13072" max="13072" width="9.85546875" style="3" customWidth="1"/>
    <col min="13073" max="13073" width="11.140625" style="3" customWidth="1"/>
    <col min="13074" max="13074" width="12.5703125" style="3" customWidth="1"/>
    <col min="13075" max="13075" width="14.7109375" style="3" customWidth="1"/>
    <col min="13076" max="13076" width="13" style="3" customWidth="1"/>
    <col min="13077" max="13077" width="10.7109375" style="3" customWidth="1"/>
    <col min="13078" max="13078" width="8.7109375" style="3" customWidth="1"/>
    <col min="13079" max="13079" width="8.85546875" style="3" customWidth="1"/>
    <col min="13080" max="13080" width="8.5703125" style="3" customWidth="1"/>
    <col min="13081" max="13081" width="7.85546875" style="3" customWidth="1"/>
    <col min="13082" max="13082" width="8" style="3" customWidth="1"/>
    <col min="13083" max="13083" width="8.85546875" style="3" customWidth="1"/>
    <col min="13084" max="13084" width="0" style="3" hidden="1" customWidth="1"/>
    <col min="13085" max="13319" width="9.140625" style="3"/>
    <col min="13320" max="13320" width="6.140625" style="3" bestFit="1" customWidth="1"/>
    <col min="13321" max="13321" width="28.28515625" style="3" customWidth="1"/>
    <col min="13322" max="13322" width="0" style="3" hidden="1" customWidth="1"/>
    <col min="13323" max="13323" width="9.140625" style="3"/>
    <col min="13324" max="13324" width="13.28515625" style="3" customWidth="1"/>
    <col min="13325" max="13325" width="11" style="3" customWidth="1"/>
    <col min="13326" max="13326" width="13.42578125" style="3" customWidth="1"/>
    <col min="13327" max="13327" width="13.85546875" style="3" customWidth="1"/>
    <col min="13328" max="13328" width="9.85546875" style="3" customWidth="1"/>
    <col min="13329" max="13329" width="11.140625" style="3" customWidth="1"/>
    <col min="13330" max="13330" width="12.5703125" style="3" customWidth="1"/>
    <col min="13331" max="13331" width="14.7109375" style="3" customWidth="1"/>
    <col min="13332" max="13332" width="13" style="3" customWidth="1"/>
    <col min="13333" max="13333" width="10.7109375" style="3" customWidth="1"/>
    <col min="13334" max="13334" width="8.7109375" style="3" customWidth="1"/>
    <col min="13335" max="13335" width="8.85546875" style="3" customWidth="1"/>
    <col min="13336" max="13336" width="8.5703125" style="3" customWidth="1"/>
    <col min="13337" max="13337" width="7.85546875" style="3" customWidth="1"/>
    <col min="13338" max="13338" width="8" style="3" customWidth="1"/>
    <col min="13339" max="13339" width="8.85546875" style="3" customWidth="1"/>
    <col min="13340" max="13340" width="0" style="3" hidden="1" customWidth="1"/>
    <col min="13341" max="13575" width="9.140625" style="3"/>
    <col min="13576" max="13576" width="6.140625" style="3" bestFit="1" customWidth="1"/>
    <col min="13577" max="13577" width="28.28515625" style="3" customWidth="1"/>
    <col min="13578" max="13578" width="0" style="3" hidden="1" customWidth="1"/>
    <col min="13579" max="13579" width="9.140625" style="3"/>
    <col min="13580" max="13580" width="13.28515625" style="3" customWidth="1"/>
    <col min="13581" max="13581" width="11" style="3" customWidth="1"/>
    <col min="13582" max="13582" width="13.42578125" style="3" customWidth="1"/>
    <col min="13583" max="13583" width="13.85546875" style="3" customWidth="1"/>
    <col min="13584" max="13584" width="9.85546875" style="3" customWidth="1"/>
    <col min="13585" max="13585" width="11.140625" style="3" customWidth="1"/>
    <col min="13586" max="13586" width="12.5703125" style="3" customWidth="1"/>
    <col min="13587" max="13587" width="14.7109375" style="3" customWidth="1"/>
    <col min="13588" max="13588" width="13" style="3" customWidth="1"/>
    <col min="13589" max="13589" width="10.7109375" style="3" customWidth="1"/>
    <col min="13590" max="13590" width="8.7109375" style="3" customWidth="1"/>
    <col min="13591" max="13591" width="8.85546875" style="3" customWidth="1"/>
    <col min="13592" max="13592" width="8.5703125" style="3" customWidth="1"/>
    <col min="13593" max="13593" width="7.85546875" style="3" customWidth="1"/>
    <col min="13594" max="13594" width="8" style="3" customWidth="1"/>
    <col min="13595" max="13595" width="8.85546875" style="3" customWidth="1"/>
    <col min="13596" max="13596" width="0" style="3" hidden="1" customWidth="1"/>
    <col min="13597" max="13831" width="9.140625" style="3"/>
    <col min="13832" max="13832" width="6.140625" style="3" bestFit="1" customWidth="1"/>
    <col min="13833" max="13833" width="28.28515625" style="3" customWidth="1"/>
    <col min="13834" max="13834" width="0" style="3" hidden="1" customWidth="1"/>
    <col min="13835" max="13835" width="9.140625" style="3"/>
    <col min="13836" max="13836" width="13.28515625" style="3" customWidth="1"/>
    <col min="13837" max="13837" width="11" style="3" customWidth="1"/>
    <col min="13838" max="13838" width="13.42578125" style="3" customWidth="1"/>
    <col min="13839" max="13839" width="13.85546875" style="3" customWidth="1"/>
    <col min="13840" max="13840" width="9.85546875" style="3" customWidth="1"/>
    <col min="13841" max="13841" width="11.140625" style="3" customWidth="1"/>
    <col min="13842" max="13842" width="12.5703125" style="3" customWidth="1"/>
    <col min="13843" max="13843" width="14.7109375" style="3" customWidth="1"/>
    <col min="13844" max="13844" width="13" style="3" customWidth="1"/>
    <col min="13845" max="13845" width="10.7109375" style="3" customWidth="1"/>
    <col min="13846" max="13846" width="8.7109375" style="3" customWidth="1"/>
    <col min="13847" max="13847" width="8.85546875" style="3" customWidth="1"/>
    <col min="13848" max="13848" width="8.5703125" style="3" customWidth="1"/>
    <col min="13849" max="13849" width="7.85546875" style="3" customWidth="1"/>
    <col min="13850" max="13850" width="8" style="3" customWidth="1"/>
    <col min="13851" max="13851" width="8.85546875" style="3" customWidth="1"/>
    <col min="13852" max="13852" width="0" style="3" hidden="1" customWidth="1"/>
    <col min="13853" max="14087" width="9.140625" style="3"/>
    <col min="14088" max="14088" width="6.140625" style="3" bestFit="1" customWidth="1"/>
    <col min="14089" max="14089" width="28.28515625" style="3" customWidth="1"/>
    <col min="14090" max="14090" width="0" style="3" hidden="1" customWidth="1"/>
    <col min="14091" max="14091" width="9.140625" style="3"/>
    <col min="14092" max="14092" width="13.28515625" style="3" customWidth="1"/>
    <col min="14093" max="14093" width="11" style="3" customWidth="1"/>
    <col min="14094" max="14094" width="13.42578125" style="3" customWidth="1"/>
    <col min="14095" max="14095" width="13.85546875" style="3" customWidth="1"/>
    <col min="14096" max="14096" width="9.85546875" style="3" customWidth="1"/>
    <col min="14097" max="14097" width="11.140625" style="3" customWidth="1"/>
    <col min="14098" max="14098" width="12.5703125" style="3" customWidth="1"/>
    <col min="14099" max="14099" width="14.7109375" style="3" customWidth="1"/>
    <col min="14100" max="14100" width="13" style="3" customWidth="1"/>
    <col min="14101" max="14101" width="10.7109375" style="3" customWidth="1"/>
    <col min="14102" max="14102" width="8.7109375" style="3" customWidth="1"/>
    <col min="14103" max="14103" width="8.85546875" style="3" customWidth="1"/>
    <col min="14104" max="14104" width="8.5703125" style="3" customWidth="1"/>
    <col min="14105" max="14105" width="7.85546875" style="3" customWidth="1"/>
    <col min="14106" max="14106" width="8" style="3" customWidth="1"/>
    <col min="14107" max="14107" width="8.85546875" style="3" customWidth="1"/>
    <col min="14108" max="14108" width="0" style="3" hidden="1" customWidth="1"/>
    <col min="14109" max="14343" width="9.140625" style="3"/>
    <col min="14344" max="14344" width="6.140625" style="3" bestFit="1" customWidth="1"/>
    <col min="14345" max="14345" width="28.28515625" style="3" customWidth="1"/>
    <col min="14346" max="14346" width="0" style="3" hidden="1" customWidth="1"/>
    <col min="14347" max="14347" width="9.140625" style="3"/>
    <col min="14348" max="14348" width="13.28515625" style="3" customWidth="1"/>
    <col min="14349" max="14349" width="11" style="3" customWidth="1"/>
    <col min="14350" max="14350" width="13.42578125" style="3" customWidth="1"/>
    <col min="14351" max="14351" width="13.85546875" style="3" customWidth="1"/>
    <col min="14352" max="14352" width="9.85546875" style="3" customWidth="1"/>
    <col min="14353" max="14353" width="11.140625" style="3" customWidth="1"/>
    <col min="14354" max="14354" width="12.5703125" style="3" customWidth="1"/>
    <col min="14355" max="14355" width="14.7109375" style="3" customWidth="1"/>
    <col min="14356" max="14356" width="13" style="3" customWidth="1"/>
    <col min="14357" max="14357" width="10.7109375" style="3" customWidth="1"/>
    <col min="14358" max="14358" width="8.7109375" style="3" customWidth="1"/>
    <col min="14359" max="14359" width="8.85546875" style="3" customWidth="1"/>
    <col min="14360" max="14360" width="8.5703125" style="3" customWidth="1"/>
    <col min="14361" max="14361" width="7.85546875" style="3" customWidth="1"/>
    <col min="14362" max="14362" width="8" style="3" customWidth="1"/>
    <col min="14363" max="14363" width="8.85546875" style="3" customWidth="1"/>
    <col min="14364" max="14364" width="0" style="3" hidden="1" customWidth="1"/>
    <col min="14365" max="14599" width="9.140625" style="3"/>
    <col min="14600" max="14600" width="6.140625" style="3" bestFit="1" customWidth="1"/>
    <col min="14601" max="14601" width="28.28515625" style="3" customWidth="1"/>
    <col min="14602" max="14602" width="0" style="3" hidden="1" customWidth="1"/>
    <col min="14603" max="14603" width="9.140625" style="3"/>
    <col min="14604" max="14604" width="13.28515625" style="3" customWidth="1"/>
    <col min="14605" max="14605" width="11" style="3" customWidth="1"/>
    <col min="14606" max="14606" width="13.42578125" style="3" customWidth="1"/>
    <col min="14607" max="14607" width="13.85546875" style="3" customWidth="1"/>
    <col min="14608" max="14608" width="9.85546875" style="3" customWidth="1"/>
    <col min="14609" max="14609" width="11.140625" style="3" customWidth="1"/>
    <col min="14610" max="14610" width="12.5703125" style="3" customWidth="1"/>
    <col min="14611" max="14611" width="14.7109375" style="3" customWidth="1"/>
    <col min="14612" max="14612" width="13" style="3" customWidth="1"/>
    <col min="14613" max="14613" width="10.7109375" style="3" customWidth="1"/>
    <col min="14614" max="14614" width="8.7109375" style="3" customWidth="1"/>
    <col min="14615" max="14615" width="8.85546875" style="3" customWidth="1"/>
    <col min="14616" max="14616" width="8.5703125" style="3" customWidth="1"/>
    <col min="14617" max="14617" width="7.85546875" style="3" customWidth="1"/>
    <col min="14618" max="14618" width="8" style="3" customWidth="1"/>
    <col min="14619" max="14619" width="8.85546875" style="3" customWidth="1"/>
    <col min="14620" max="14620" width="0" style="3" hidden="1" customWidth="1"/>
    <col min="14621" max="14855" width="9.140625" style="3"/>
    <col min="14856" max="14856" width="6.140625" style="3" bestFit="1" customWidth="1"/>
    <col min="14857" max="14857" width="28.28515625" style="3" customWidth="1"/>
    <col min="14858" max="14858" width="0" style="3" hidden="1" customWidth="1"/>
    <col min="14859" max="14859" width="9.140625" style="3"/>
    <col min="14860" max="14860" width="13.28515625" style="3" customWidth="1"/>
    <col min="14861" max="14861" width="11" style="3" customWidth="1"/>
    <col min="14862" max="14862" width="13.42578125" style="3" customWidth="1"/>
    <col min="14863" max="14863" width="13.85546875" style="3" customWidth="1"/>
    <col min="14864" max="14864" width="9.85546875" style="3" customWidth="1"/>
    <col min="14865" max="14865" width="11.140625" style="3" customWidth="1"/>
    <col min="14866" max="14866" width="12.5703125" style="3" customWidth="1"/>
    <col min="14867" max="14867" width="14.7109375" style="3" customWidth="1"/>
    <col min="14868" max="14868" width="13" style="3" customWidth="1"/>
    <col min="14869" max="14869" width="10.7109375" style="3" customWidth="1"/>
    <col min="14870" max="14870" width="8.7109375" style="3" customWidth="1"/>
    <col min="14871" max="14871" width="8.85546875" style="3" customWidth="1"/>
    <col min="14872" max="14872" width="8.5703125" style="3" customWidth="1"/>
    <col min="14873" max="14873" width="7.85546875" style="3" customWidth="1"/>
    <col min="14874" max="14874" width="8" style="3" customWidth="1"/>
    <col min="14875" max="14875" width="8.85546875" style="3" customWidth="1"/>
    <col min="14876" max="14876" width="0" style="3" hidden="1" customWidth="1"/>
    <col min="14877" max="15111" width="9.140625" style="3"/>
    <col min="15112" max="15112" width="6.140625" style="3" bestFit="1" customWidth="1"/>
    <col min="15113" max="15113" width="28.28515625" style="3" customWidth="1"/>
    <col min="15114" max="15114" width="0" style="3" hidden="1" customWidth="1"/>
    <col min="15115" max="15115" width="9.140625" style="3"/>
    <col min="15116" max="15116" width="13.28515625" style="3" customWidth="1"/>
    <col min="15117" max="15117" width="11" style="3" customWidth="1"/>
    <col min="15118" max="15118" width="13.42578125" style="3" customWidth="1"/>
    <col min="15119" max="15119" width="13.85546875" style="3" customWidth="1"/>
    <col min="15120" max="15120" width="9.85546875" style="3" customWidth="1"/>
    <col min="15121" max="15121" width="11.140625" style="3" customWidth="1"/>
    <col min="15122" max="15122" width="12.5703125" style="3" customWidth="1"/>
    <col min="15123" max="15123" width="14.7109375" style="3" customWidth="1"/>
    <col min="15124" max="15124" width="13" style="3" customWidth="1"/>
    <col min="15125" max="15125" width="10.7109375" style="3" customWidth="1"/>
    <col min="15126" max="15126" width="8.7109375" style="3" customWidth="1"/>
    <col min="15127" max="15127" width="8.85546875" style="3" customWidth="1"/>
    <col min="15128" max="15128" width="8.5703125" style="3" customWidth="1"/>
    <col min="15129" max="15129" width="7.85546875" style="3" customWidth="1"/>
    <col min="15130" max="15130" width="8" style="3" customWidth="1"/>
    <col min="15131" max="15131" width="8.85546875" style="3" customWidth="1"/>
    <col min="15132" max="15132" width="0" style="3" hidden="1" customWidth="1"/>
    <col min="15133" max="15367" width="9.140625" style="3"/>
    <col min="15368" max="15368" width="6.140625" style="3" bestFit="1" customWidth="1"/>
    <col min="15369" max="15369" width="28.28515625" style="3" customWidth="1"/>
    <col min="15370" max="15370" width="0" style="3" hidden="1" customWidth="1"/>
    <col min="15371" max="15371" width="9.140625" style="3"/>
    <col min="15372" max="15372" width="13.28515625" style="3" customWidth="1"/>
    <col min="15373" max="15373" width="11" style="3" customWidth="1"/>
    <col min="15374" max="15374" width="13.42578125" style="3" customWidth="1"/>
    <col min="15375" max="15375" width="13.85546875" style="3" customWidth="1"/>
    <col min="15376" max="15376" width="9.85546875" style="3" customWidth="1"/>
    <col min="15377" max="15377" width="11.140625" style="3" customWidth="1"/>
    <col min="15378" max="15378" width="12.5703125" style="3" customWidth="1"/>
    <col min="15379" max="15379" width="14.7109375" style="3" customWidth="1"/>
    <col min="15380" max="15380" width="13" style="3" customWidth="1"/>
    <col min="15381" max="15381" width="10.7109375" style="3" customWidth="1"/>
    <col min="15382" max="15382" width="8.7109375" style="3" customWidth="1"/>
    <col min="15383" max="15383" width="8.85546875" style="3" customWidth="1"/>
    <col min="15384" max="15384" width="8.5703125" style="3" customWidth="1"/>
    <col min="15385" max="15385" width="7.85546875" style="3" customWidth="1"/>
    <col min="15386" max="15386" width="8" style="3" customWidth="1"/>
    <col min="15387" max="15387" width="8.85546875" style="3" customWidth="1"/>
    <col min="15388" max="15388" width="0" style="3" hidden="1" customWidth="1"/>
    <col min="15389" max="15623" width="9.140625" style="3"/>
    <col min="15624" max="15624" width="6.140625" style="3" bestFit="1" customWidth="1"/>
    <col min="15625" max="15625" width="28.28515625" style="3" customWidth="1"/>
    <col min="15626" max="15626" width="0" style="3" hidden="1" customWidth="1"/>
    <col min="15627" max="15627" width="9.140625" style="3"/>
    <col min="15628" max="15628" width="13.28515625" style="3" customWidth="1"/>
    <col min="15629" max="15629" width="11" style="3" customWidth="1"/>
    <col min="15630" max="15630" width="13.42578125" style="3" customWidth="1"/>
    <col min="15631" max="15631" width="13.85546875" style="3" customWidth="1"/>
    <col min="15632" max="15632" width="9.85546875" style="3" customWidth="1"/>
    <col min="15633" max="15633" width="11.140625" style="3" customWidth="1"/>
    <col min="15634" max="15634" width="12.5703125" style="3" customWidth="1"/>
    <col min="15635" max="15635" width="14.7109375" style="3" customWidth="1"/>
    <col min="15636" max="15636" width="13" style="3" customWidth="1"/>
    <col min="15637" max="15637" width="10.7109375" style="3" customWidth="1"/>
    <col min="15638" max="15638" width="8.7109375" style="3" customWidth="1"/>
    <col min="15639" max="15639" width="8.85546875" style="3" customWidth="1"/>
    <col min="15640" max="15640" width="8.5703125" style="3" customWidth="1"/>
    <col min="15641" max="15641" width="7.85546875" style="3" customWidth="1"/>
    <col min="15642" max="15642" width="8" style="3" customWidth="1"/>
    <col min="15643" max="15643" width="8.85546875" style="3" customWidth="1"/>
    <col min="15644" max="15644" width="0" style="3" hidden="1" customWidth="1"/>
    <col min="15645" max="15879" width="9.140625" style="3"/>
    <col min="15880" max="15880" width="6.140625" style="3" bestFit="1" customWidth="1"/>
    <col min="15881" max="15881" width="28.28515625" style="3" customWidth="1"/>
    <col min="15882" max="15882" width="0" style="3" hidden="1" customWidth="1"/>
    <col min="15883" max="15883" width="9.140625" style="3"/>
    <col min="15884" max="15884" width="13.28515625" style="3" customWidth="1"/>
    <col min="15885" max="15885" width="11" style="3" customWidth="1"/>
    <col min="15886" max="15886" width="13.42578125" style="3" customWidth="1"/>
    <col min="15887" max="15887" width="13.85546875" style="3" customWidth="1"/>
    <col min="15888" max="15888" width="9.85546875" style="3" customWidth="1"/>
    <col min="15889" max="15889" width="11.140625" style="3" customWidth="1"/>
    <col min="15890" max="15890" width="12.5703125" style="3" customWidth="1"/>
    <col min="15891" max="15891" width="14.7109375" style="3" customWidth="1"/>
    <col min="15892" max="15892" width="13" style="3" customWidth="1"/>
    <col min="15893" max="15893" width="10.7109375" style="3" customWidth="1"/>
    <col min="15894" max="15894" width="8.7109375" style="3" customWidth="1"/>
    <col min="15895" max="15895" width="8.85546875" style="3" customWidth="1"/>
    <col min="15896" max="15896" width="8.5703125" style="3" customWidth="1"/>
    <col min="15897" max="15897" width="7.85546875" style="3" customWidth="1"/>
    <col min="15898" max="15898" width="8" style="3" customWidth="1"/>
    <col min="15899" max="15899" width="8.85546875" style="3" customWidth="1"/>
    <col min="15900" max="15900" width="0" style="3" hidden="1" customWidth="1"/>
    <col min="15901" max="16135" width="9.140625" style="3"/>
    <col min="16136" max="16136" width="6.140625" style="3" bestFit="1" customWidth="1"/>
    <col min="16137" max="16137" width="28.28515625" style="3" customWidth="1"/>
    <col min="16138" max="16138" width="0" style="3" hidden="1" customWidth="1"/>
    <col min="16139" max="16139" width="9.140625" style="3"/>
    <col min="16140" max="16140" width="13.28515625" style="3" customWidth="1"/>
    <col min="16141" max="16141" width="11" style="3" customWidth="1"/>
    <col min="16142" max="16142" width="13.42578125" style="3" customWidth="1"/>
    <col min="16143" max="16143" width="13.85546875" style="3" customWidth="1"/>
    <col min="16144" max="16144" width="9.85546875" style="3" customWidth="1"/>
    <col min="16145" max="16145" width="11.140625" style="3" customWidth="1"/>
    <col min="16146" max="16146" width="12.5703125" style="3" customWidth="1"/>
    <col min="16147" max="16147" width="14.7109375" style="3" customWidth="1"/>
    <col min="16148" max="16148" width="13" style="3" customWidth="1"/>
    <col min="16149" max="16149" width="10.7109375" style="3" customWidth="1"/>
    <col min="16150" max="16150" width="8.7109375" style="3" customWidth="1"/>
    <col min="16151" max="16151" width="8.85546875" style="3" customWidth="1"/>
    <col min="16152" max="16152" width="8.5703125" style="3" customWidth="1"/>
    <col min="16153" max="16153" width="7.85546875" style="3" customWidth="1"/>
    <col min="16154" max="16154" width="8" style="3" customWidth="1"/>
    <col min="16155" max="16155" width="8.85546875" style="3" customWidth="1"/>
    <col min="16156" max="16156" width="0" style="3" hidden="1" customWidth="1"/>
    <col min="16157" max="16384" width="9.140625" style="3"/>
  </cols>
  <sheetData>
    <row r="2" spans="1:28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  <c r="S2" s="1"/>
      <c r="T2" s="1"/>
      <c r="U2" s="1"/>
      <c r="V2" s="1"/>
      <c r="W2" s="1"/>
      <c r="X2" s="1"/>
      <c r="Y2" s="1"/>
      <c r="Z2" s="1"/>
    </row>
    <row r="3" spans="1:28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  <c r="S3" s="1"/>
      <c r="T3" s="1"/>
      <c r="U3" s="1"/>
      <c r="V3" s="1"/>
      <c r="W3" s="1"/>
      <c r="X3" s="1"/>
      <c r="Y3" s="1"/>
      <c r="Z3" s="1"/>
    </row>
    <row r="4" spans="1:28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  <c r="S4" s="1"/>
      <c r="T4" s="1"/>
      <c r="U4" s="1"/>
      <c r="V4" s="1"/>
      <c r="W4" s="1"/>
      <c r="X4" s="1"/>
      <c r="Y4" s="1"/>
      <c r="Z4" s="1"/>
    </row>
    <row r="5" spans="1:28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</row>
    <row r="6" spans="1:28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</row>
    <row r="7" spans="1:28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</row>
    <row r="8" spans="1:28" ht="15">
      <c r="A8" s="107" t="s">
        <v>246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</row>
    <row r="9" spans="1:28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</row>
    <row r="13" spans="1:28">
      <c r="A13" s="105" t="s">
        <v>247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  <c r="V15" s="106"/>
      <c r="W15" s="106"/>
      <c r="X15" s="106"/>
      <c r="Y15" s="106"/>
      <c r="Z15" s="106"/>
      <c r="AA15" s="106"/>
      <c r="AB15" s="106"/>
    </row>
    <row r="16" spans="1:28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33" ht="15" thickBot="1">
      <c r="A17" s="6"/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</row>
    <row r="18" spans="1:33" ht="14.25" customHeight="1">
      <c r="A18" s="94" t="s">
        <v>15</v>
      </c>
      <c r="B18" s="96" t="s">
        <v>16</v>
      </c>
      <c r="C18" s="98" t="s">
        <v>17</v>
      </c>
      <c r="D18" s="103" t="s">
        <v>251</v>
      </c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4"/>
      <c r="U18" s="104"/>
      <c r="V18" s="104"/>
      <c r="W18" s="104"/>
      <c r="X18" s="104"/>
      <c r="Y18" s="104"/>
      <c r="Z18" s="104"/>
      <c r="AA18" s="82" t="s">
        <v>252</v>
      </c>
      <c r="AB18" s="5"/>
    </row>
    <row r="19" spans="1:33" ht="14.25" customHeight="1">
      <c r="A19" s="95"/>
      <c r="B19" s="97"/>
      <c r="C19" s="99"/>
      <c r="D19" s="100" t="s">
        <v>253</v>
      </c>
      <c r="E19" s="101"/>
      <c r="F19" s="101"/>
      <c r="G19" s="101"/>
      <c r="H19" s="101"/>
      <c r="I19" s="101"/>
      <c r="J19" s="101"/>
      <c r="K19" s="101"/>
      <c r="L19" s="102"/>
      <c r="M19" s="100" t="s">
        <v>254</v>
      </c>
      <c r="N19" s="101"/>
      <c r="O19" s="101"/>
      <c r="P19" s="101"/>
      <c r="Q19" s="101"/>
      <c r="R19" s="102"/>
      <c r="S19" s="100" t="s">
        <v>258</v>
      </c>
      <c r="T19" s="101"/>
      <c r="U19" s="101"/>
      <c r="V19" s="101"/>
      <c r="W19" s="101"/>
      <c r="X19" s="101"/>
      <c r="Y19" s="101"/>
      <c r="Z19" s="114" t="s">
        <v>259</v>
      </c>
      <c r="AA19" s="113" t="s">
        <v>255</v>
      </c>
      <c r="AB19" s="9" t="s">
        <v>14</v>
      </c>
    </row>
    <row r="20" spans="1:33" ht="15" customHeight="1">
      <c r="A20" s="95"/>
      <c r="B20" s="97"/>
      <c r="C20" s="99"/>
      <c r="D20" s="23">
        <v>1</v>
      </c>
      <c r="E20" s="24">
        <v>2</v>
      </c>
      <c r="F20" s="23">
        <v>3</v>
      </c>
      <c r="G20" s="23">
        <v>4</v>
      </c>
      <c r="H20" s="23">
        <v>5</v>
      </c>
      <c r="I20" s="23">
        <v>6</v>
      </c>
      <c r="J20" s="23">
        <v>7</v>
      </c>
      <c r="K20" s="23">
        <v>8</v>
      </c>
      <c r="L20" s="23">
        <v>9</v>
      </c>
      <c r="M20" s="23">
        <v>2</v>
      </c>
      <c r="N20" s="23">
        <v>5</v>
      </c>
      <c r="O20" s="23">
        <v>7</v>
      </c>
      <c r="P20" s="23" t="s">
        <v>256</v>
      </c>
      <c r="Q20" s="23">
        <v>9</v>
      </c>
      <c r="R20" s="23">
        <v>10</v>
      </c>
      <c r="S20" s="23">
        <v>2</v>
      </c>
      <c r="T20" s="23">
        <v>3</v>
      </c>
      <c r="U20" s="23">
        <v>4</v>
      </c>
      <c r="V20" s="23">
        <v>5</v>
      </c>
      <c r="W20" s="23">
        <v>6</v>
      </c>
      <c r="X20" s="23">
        <v>7</v>
      </c>
      <c r="Y20" s="23">
        <v>8</v>
      </c>
      <c r="Z20" s="64">
        <v>10</v>
      </c>
      <c r="AA20" s="83" t="s">
        <v>257</v>
      </c>
      <c r="AB20" s="21"/>
      <c r="AC20" s="10"/>
    </row>
    <row r="21" spans="1:33" ht="21.75" customHeight="1" thickBot="1">
      <c r="A21" s="95"/>
      <c r="B21" s="97"/>
      <c r="C21" s="97"/>
      <c r="D21" s="25">
        <v>891.9</v>
      </c>
      <c r="E21" s="25">
        <v>897.1</v>
      </c>
      <c r="F21" s="25">
        <v>888</v>
      </c>
      <c r="G21" s="25">
        <v>865.5</v>
      </c>
      <c r="H21" s="25">
        <v>856.3</v>
      </c>
      <c r="I21" s="25">
        <v>867.5</v>
      </c>
      <c r="J21" s="25">
        <v>864.3</v>
      </c>
      <c r="K21" s="25">
        <v>851.7</v>
      </c>
      <c r="L21" s="25">
        <v>859.4</v>
      </c>
      <c r="M21" s="25">
        <v>452.29</v>
      </c>
      <c r="N21" s="25">
        <v>1194.2</v>
      </c>
      <c r="O21" s="25">
        <v>465.2</v>
      </c>
      <c r="P21" s="25">
        <v>293.39999999999998</v>
      </c>
      <c r="Q21" s="25">
        <v>486.5</v>
      </c>
      <c r="R21" s="25">
        <v>382.7</v>
      </c>
      <c r="S21" s="25">
        <v>343</v>
      </c>
      <c r="T21" s="25">
        <v>691.4</v>
      </c>
      <c r="U21" s="25">
        <v>736.8</v>
      </c>
      <c r="V21" s="25">
        <v>824.5</v>
      </c>
      <c r="W21" s="25">
        <v>1267.5</v>
      </c>
      <c r="X21" s="25">
        <v>1323.2</v>
      </c>
      <c r="Y21" s="25">
        <v>1285.5</v>
      </c>
      <c r="Z21" s="65">
        <v>1284.3</v>
      </c>
      <c r="AA21" s="84">
        <f>SUM(D21:Z21)</f>
        <v>18872.189999999999</v>
      </c>
      <c r="AB21" s="22"/>
    </row>
    <row r="22" spans="1:33" s="16" customFormat="1" ht="17.25" customHeight="1" thickBot="1">
      <c r="A22" s="47"/>
      <c r="B22" s="48" t="s">
        <v>38</v>
      </c>
      <c r="C22" s="48"/>
      <c r="D22" s="49">
        <f>SUM(D24:D95)/2+D23</f>
        <v>13.35572036289128</v>
      </c>
      <c r="E22" s="49">
        <f>'М-2'!D22</f>
        <v>15.155063262135279</v>
      </c>
      <c r="F22" s="49">
        <f>'М-3'!D22</f>
        <v>13.072047759343413</v>
      </c>
      <c r="G22" s="49">
        <f>'М-4'!D22</f>
        <v>14.171224497656198</v>
      </c>
      <c r="H22" s="49">
        <f>'М-5'!D22</f>
        <v>13.252179948947269</v>
      </c>
      <c r="I22" s="49">
        <f>'М-6'!D22</f>
        <v>13.03984454870249</v>
      </c>
      <c r="J22" s="49">
        <f>'М-7'!D22</f>
        <v>13.74412743424296</v>
      </c>
      <c r="K22" s="49">
        <f>'М-8'!D22</f>
        <v>13.255713310257129</v>
      </c>
      <c r="L22" s="49">
        <f>'М-9'!D22</f>
        <v>13.574293883038685</v>
      </c>
      <c r="M22" s="49">
        <f>Стр.2!D22</f>
        <v>14.148483598599825</v>
      </c>
      <c r="N22" s="49">
        <f>Стр.5!D22</f>
        <v>13.649254082603111</v>
      </c>
      <c r="O22" s="49">
        <f>Стр.7!D22</f>
        <v>14.157394608206559</v>
      </c>
      <c r="P22" s="50">
        <f>Стр.8А!D22</f>
        <v>13.688621843924025</v>
      </c>
      <c r="Q22" s="49">
        <f>Стр.9!D22</f>
        <v>14.157017465030592</v>
      </c>
      <c r="R22" s="50">
        <f>Стр.10!D22</f>
        <v>13.574370905866855</v>
      </c>
      <c r="S22" s="49">
        <f>'Ж-2'!D22</f>
        <v>13.386201623725317</v>
      </c>
      <c r="T22" s="49">
        <f>'Ж-3'!D22</f>
        <v>13.073690952126208</v>
      </c>
      <c r="U22" s="49">
        <f>'Ж-4'!D22</f>
        <v>13.178590998938674</v>
      </c>
      <c r="V22" s="49">
        <f>'Ж-5'!D22</f>
        <v>17.191696944522747</v>
      </c>
      <c r="W22" s="49">
        <f>'Ж-6'!D22</f>
        <v>13.009327186793136</v>
      </c>
      <c r="X22" s="49">
        <f>'Ж-7'!D22</f>
        <v>13.249502727020493</v>
      </c>
      <c r="Y22" s="49">
        <f>'Ж-8'!D22</f>
        <v>13.072423783638584</v>
      </c>
      <c r="Z22" s="66">
        <f>'М-10'!D22</f>
        <v>13.165445581312262</v>
      </c>
      <c r="AA22" s="75">
        <f>('М-1'!E22+'М-2'!E22+'М-3'!E22+'М-4'!E22+'М-5'!E22+'М-6'!E22+'М-7'!E22+'М-8'!E22+'М-9'!E22+Стр.2!E22+Стр.5!E22+Стр.7!E22+Стр.8А!E22+Стр.9!E22+Стр.10!E22+'Ж-2'!E22+'Ж-3'!E22+'Ж-4'!E22+'Ж-5'!E22+'Ж-6'!E22+'Ж-7'!E22+'Ж-8'!E22+'М-10'!E22)/12/AA21</f>
        <v>13.644853399170934</v>
      </c>
      <c r="AB22" s="35">
        <f>SUM(AB24:AB95)/2+AB23</f>
        <v>0</v>
      </c>
    </row>
    <row r="23" spans="1:33" ht="15.75" thickBot="1">
      <c r="A23" s="51">
        <v>1</v>
      </c>
      <c r="B23" s="52" t="s">
        <v>39</v>
      </c>
      <c r="C23" s="53"/>
      <c r="D23" s="54">
        <f>'М-1'!D23</f>
        <v>2.5913240556109947</v>
      </c>
      <c r="E23" s="55">
        <f>'М-2'!D23</f>
        <v>2.5913240556109955</v>
      </c>
      <c r="F23" s="55">
        <f>'М-3'!D23</f>
        <v>2.5913240556109955</v>
      </c>
      <c r="G23" s="55">
        <f>'М-4'!D23</f>
        <v>2.5913240556109955</v>
      </c>
      <c r="H23" s="55">
        <f>'М-5'!D23</f>
        <v>2.5913240556109951</v>
      </c>
      <c r="I23" s="55">
        <f>'М-6'!D23</f>
        <v>2.5913240556109933</v>
      </c>
      <c r="J23" s="55">
        <f>'М-7'!D23</f>
        <v>2.5913240556109933</v>
      </c>
      <c r="K23" s="55">
        <f>'М-8'!D23</f>
        <v>2.5913240556109951</v>
      </c>
      <c r="L23" s="55">
        <f>'М-9'!D23</f>
        <v>2.5913240556109951</v>
      </c>
      <c r="M23" s="55">
        <f>Стр.2!D23</f>
        <v>2.5913240556109995</v>
      </c>
      <c r="N23" s="55">
        <f>Стр.5!D23</f>
        <v>2.5913240556109942</v>
      </c>
      <c r="O23" s="55">
        <f>Стр.7!D23</f>
        <v>2.5913240556109884</v>
      </c>
      <c r="P23" s="56">
        <f>Стр.8А!D23</f>
        <v>2.5913240556110009</v>
      </c>
      <c r="Q23" s="55">
        <f>Стр.9!D23</f>
        <v>2.5913240556109924</v>
      </c>
      <c r="R23" s="55">
        <f>Стр.10!D23</f>
        <v>2.5913240556109973</v>
      </c>
      <c r="S23" s="55">
        <f>'Ж-2'!D23</f>
        <v>2.5913240556109955</v>
      </c>
      <c r="T23" s="55">
        <f>'Ж-3'!D23</f>
        <v>2.5913240556109947</v>
      </c>
      <c r="U23" s="55">
        <f>'Ж-4'!D23</f>
        <v>2.5913240556109951</v>
      </c>
      <c r="V23" s="55">
        <f>'Ж-5'!D23</f>
        <v>2.5913240556109938</v>
      </c>
      <c r="W23" s="55">
        <f>'Ж-6'!D23</f>
        <v>2.5913240556109947</v>
      </c>
      <c r="X23" s="55">
        <f>'Ж-7'!D23</f>
        <v>2.5913240556109947</v>
      </c>
      <c r="Y23" s="55">
        <f>'Ж-8'!D23</f>
        <v>2.5913240556109951</v>
      </c>
      <c r="Z23" s="67">
        <f>'М-10'!D23</f>
        <v>2.5913240556109951</v>
      </c>
      <c r="AA23" s="91">
        <v>2.59</v>
      </c>
      <c r="AB23" s="36">
        <v>0</v>
      </c>
      <c r="AC23" s="76"/>
      <c r="AD23" s="16"/>
      <c r="AE23" s="16"/>
      <c r="AF23" s="16"/>
      <c r="AG23" s="16"/>
    </row>
    <row r="24" spans="1:33" ht="15.75" thickBot="1">
      <c r="A24" s="60" t="s">
        <v>248</v>
      </c>
      <c r="B24" s="61" t="s">
        <v>41</v>
      </c>
      <c r="C24" s="62"/>
      <c r="D24" s="63">
        <f>'М-1'!D24</f>
        <v>5.7272098388079256</v>
      </c>
      <c r="E24" s="50">
        <f>'М-2'!D24</f>
        <v>3.0289034541154485</v>
      </c>
      <c r="F24" s="50">
        <f>'М-3'!D24</f>
        <v>6.4120363011581398</v>
      </c>
      <c r="G24" s="50">
        <f>'М-4'!D24</f>
        <v>5.8986591780199396</v>
      </c>
      <c r="H24" s="50">
        <f>'М-5'!D24</f>
        <v>9.2581184616990946</v>
      </c>
      <c r="I24" s="50">
        <f>'М-6'!D24</f>
        <v>9.1697724470137718</v>
      </c>
      <c r="J24" s="50">
        <f>'М-7'!D24</f>
        <v>5.8582457918189537</v>
      </c>
      <c r="K24" s="50">
        <f>'М-8'!D24</f>
        <v>7.6322673142297424</v>
      </c>
      <c r="L24" s="50">
        <f>'М-9'!D24</f>
        <v>8.9606956032625522</v>
      </c>
      <c r="M24" s="50">
        <f>Стр.2!D24</f>
        <v>6.4045366691494205</v>
      </c>
      <c r="N24" s="50">
        <f>Стр.5!D24</f>
        <v>10.176447949630873</v>
      </c>
      <c r="O24" s="50">
        <f>Стр.7!D24</f>
        <v>7.6097604189956414</v>
      </c>
      <c r="P24" s="49">
        <f>Стр.8А!D24</f>
        <v>6.5014779482722682</v>
      </c>
      <c r="Q24" s="50">
        <f>Стр.9!D24</f>
        <v>6.7104281164988544</v>
      </c>
      <c r="R24" s="50">
        <f>Стр.10!D24</f>
        <v>9.0347742343887454</v>
      </c>
      <c r="S24" s="50">
        <f>'Ж-2'!D24</f>
        <v>4.7286687998409116</v>
      </c>
      <c r="T24" s="50">
        <f>'Ж-3'!D24</f>
        <v>9.2708468637118333</v>
      </c>
      <c r="U24" s="50">
        <f>'Ж-4'!D24</f>
        <v>9.5024683091370061</v>
      </c>
      <c r="V24" s="50">
        <f>'Ж-5'!D24</f>
        <v>2.0673216613260927</v>
      </c>
      <c r="W24" s="50">
        <f>'Ж-6'!D24</f>
        <v>9.1304453767108491</v>
      </c>
      <c r="X24" s="50">
        <f>'Ж-7'!D24</f>
        <v>8.8302136584263824</v>
      </c>
      <c r="Y24" s="50">
        <f>'Ж-8'!D24</f>
        <v>9.6318502156240591</v>
      </c>
      <c r="Z24" s="68">
        <f>'М-10'!D24</f>
        <v>10.350209953911239</v>
      </c>
      <c r="AA24" s="85">
        <f>('М-1'!E24+'М-2'!E24+'М-3'!E24+'М-4'!E24+'М-5'!E24+'М-6'!E24+'М-7'!E24+'М-8'!E24+'М-9'!E24+Стр.2!E24+Стр.5!E24+Стр.7!E24+Стр.8А!E24+Стр.9!E24+Стр.10!E24+'Ж-2'!E24+'Ж-3'!E24+'Ж-4'!E24+'Ж-5'!E24+'Ж-6'!E24+'Ж-7'!E24+'Ж-8'!E24+'М-10'!E24)/12/ТАРИФ.!AA21</f>
        <v>7.7712221970855104</v>
      </c>
      <c r="AB24" s="36">
        <f t="shared" ref="AB24" si="0">SUM(AB25:AB61)</f>
        <v>0</v>
      </c>
      <c r="AC24" s="16"/>
      <c r="AD24" s="16"/>
      <c r="AE24" s="16"/>
      <c r="AF24" s="16"/>
      <c r="AG24" s="16"/>
    </row>
    <row r="25" spans="1:33" ht="15">
      <c r="A25" s="57" t="s">
        <v>260</v>
      </c>
      <c r="B25" s="34" t="s">
        <v>43</v>
      </c>
      <c r="C25" s="34"/>
      <c r="D25" s="58">
        <f>'М-1'!D25</f>
        <v>0.15873102353543231</v>
      </c>
      <c r="E25" s="59">
        <f>'М-2'!D25</f>
        <v>0.15781094626156736</v>
      </c>
      <c r="F25" s="59">
        <f>'М-3'!D25</f>
        <v>0.15942815303068927</v>
      </c>
      <c r="G25" s="59">
        <f>'М-4'!D25</f>
        <v>0.16357273239890477</v>
      </c>
      <c r="H25" s="59">
        <f>'М-5'!D25</f>
        <v>0.16533014117861974</v>
      </c>
      <c r="I25" s="59">
        <f>'М-6'!D25</f>
        <v>0.16319561947118394</v>
      </c>
      <c r="J25" s="59">
        <f>'М-7'!D25</f>
        <v>0.16379983789338434</v>
      </c>
      <c r="K25" s="59">
        <f>'М-8'!D25</f>
        <v>0.16622308311759076</v>
      </c>
      <c r="L25" s="59">
        <f>'М-9'!D25</f>
        <v>0.16473376761839897</v>
      </c>
      <c r="M25" s="59">
        <f>Стр.2!D25</f>
        <v>0.15650600266560394</v>
      </c>
      <c r="N25" s="59">
        <f>Стр.5!D25</f>
        <v>0.35564947217698534</v>
      </c>
      <c r="O25" s="59">
        <f>Стр.7!D25</f>
        <v>0.30432545118497867</v>
      </c>
      <c r="P25" s="59">
        <f>Стр.8А!D25</f>
        <v>0</v>
      </c>
      <c r="Q25" s="59">
        <f>Стр.9!D25</f>
        <v>0.29100143862538969</v>
      </c>
      <c r="R25" s="59">
        <f>Стр.10!D25</f>
        <v>0.36992997097269947</v>
      </c>
      <c r="S25" s="59">
        <f>'Ж-2'!D25</f>
        <v>0</v>
      </c>
      <c r="T25" s="59">
        <f>'Ж-3'!D25</f>
        <v>0</v>
      </c>
      <c r="U25" s="59">
        <f>'Ж-4'!D25</f>
        <v>0</v>
      </c>
      <c r="V25" s="59">
        <f>'Ж-5'!D25</f>
        <v>0</v>
      </c>
      <c r="W25" s="59">
        <f>'Ж-6'!D25</f>
        <v>0</v>
      </c>
      <c r="X25" s="59">
        <f>'Ж-7'!D25</f>
        <v>0</v>
      </c>
      <c r="Y25" s="59">
        <f>'Ж-8'!D25</f>
        <v>0</v>
      </c>
      <c r="Z25" s="69">
        <f>'М-10'!D25</f>
        <v>0</v>
      </c>
      <c r="AA25" s="86"/>
      <c r="AB25" s="36">
        <v>0</v>
      </c>
      <c r="AC25" s="16"/>
      <c r="AD25" s="16"/>
      <c r="AE25" s="16"/>
      <c r="AF25" s="16"/>
      <c r="AG25" s="16"/>
    </row>
    <row r="26" spans="1:33" ht="22.5">
      <c r="A26" s="37" t="s">
        <v>261</v>
      </c>
      <c r="B26" s="18" t="s">
        <v>45</v>
      </c>
      <c r="C26" s="18"/>
      <c r="D26" s="19">
        <f>'М-1'!D26</f>
        <v>0</v>
      </c>
      <c r="E26" s="29">
        <f>'М-2'!D26</f>
        <v>0</v>
      </c>
      <c r="F26" s="29">
        <f>'М-3'!D26</f>
        <v>0</v>
      </c>
      <c r="G26" s="29">
        <f>'М-4'!D26</f>
        <v>0</v>
      </c>
      <c r="H26" s="29">
        <f>'М-5'!D26</f>
        <v>0</v>
      </c>
      <c r="I26" s="29">
        <f>'М-6'!D26</f>
        <v>0</v>
      </c>
      <c r="J26" s="29">
        <f>'М-7'!D26</f>
        <v>0</v>
      </c>
      <c r="K26" s="29">
        <f>'М-8'!D26</f>
        <v>0</v>
      </c>
      <c r="L26" s="29">
        <f>'М-9'!D26</f>
        <v>0</v>
      </c>
      <c r="M26" s="29">
        <f>Стр.2!D26</f>
        <v>0</v>
      </c>
      <c r="N26" s="29">
        <f>Стр.5!D26</f>
        <v>0</v>
      </c>
      <c r="O26" s="29">
        <f>Стр.7!D26</f>
        <v>1.1252377330012104E-2</v>
      </c>
      <c r="P26" s="29">
        <f>Стр.8А!D26</f>
        <v>0</v>
      </c>
      <c r="Q26" s="29">
        <f>Стр.9!D26</f>
        <v>0</v>
      </c>
      <c r="R26" s="29">
        <f>Стр.10!D26</f>
        <v>0</v>
      </c>
      <c r="S26" s="29">
        <f>'Ж-2'!D26</f>
        <v>0</v>
      </c>
      <c r="T26" s="29">
        <f>'Ж-3'!D26</f>
        <v>0</v>
      </c>
      <c r="U26" s="29">
        <f>'Ж-4'!D26</f>
        <v>0.10656771038114082</v>
      </c>
      <c r="V26" s="29">
        <f>'Ж-5'!D26</f>
        <v>9.5232369931867275E-2</v>
      </c>
      <c r="W26" s="29">
        <f>'Ж-6'!D26</f>
        <v>6.1947999218007539E-2</v>
      </c>
      <c r="X26" s="29">
        <f>'Ж-7'!D26</f>
        <v>5.9340303059873457E-2</v>
      </c>
      <c r="Y26" s="29">
        <f>'Ж-8'!D26</f>
        <v>6.108058265952903E-2</v>
      </c>
      <c r="Z26" s="70">
        <f>'М-10'!D26</f>
        <v>0.10189608996966509</v>
      </c>
      <c r="AA26" s="87"/>
      <c r="AB26" s="36">
        <v>0</v>
      </c>
      <c r="AC26" s="16"/>
      <c r="AD26" s="16"/>
      <c r="AE26" s="16"/>
      <c r="AF26" s="16"/>
      <c r="AG26" s="16"/>
    </row>
    <row r="27" spans="1:33" ht="22.5">
      <c r="A27" s="37" t="s">
        <v>262</v>
      </c>
      <c r="B27" s="18" t="s">
        <v>47</v>
      </c>
      <c r="C27" s="18"/>
      <c r="D27" s="19">
        <f>'М-1'!D27</f>
        <v>6.7429216863468949E-2</v>
      </c>
      <c r="E27" s="29">
        <f>'М-2'!D27</f>
        <v>5.1992433783322474E-2</v>
      </c>
      <c r="F27" s="29">
        <f>'М-3'!D27</f>
        <v>5.252523912952544E-2</v>
      </c>
      <c r="G27" s="29">
        <f>'М-4'!D27</f>
        <v>5.3890713283672544E-2</v>
      </c>
      <c r="H27" s="29">
        <f>'М-5'!D27</f>
        <v>5.4469709619314022E-2</v>
      </c>
      <c r="I27" s="29">
        <f>'М-6'!D27</f>
        <v>5.3766469564286566E-2</v>
      </c>
      <c r="J27" s="29">
        <f>'М-7'!D27</f>
        <v>4.6157074233789092E-2</v>
      </c>
      <c r="K27" s="29">
        <f>'М-8'!D27</f>
        <v>8.6459815303554302E-2</v>
      </c>
      <c r="L27" s="29">
        <f>'М-9'!D27</f>
        <v>6.9979193065543357E-2</v>
      </c>
      <c r="M27" s="29">
        <f>Стр.2!D27</f>
        <v>0.1031250134803303</v>
      </c>
      <c r="N27" s="29">
        <f>Стр.5!D27</f>
        <v>7.2965609502216131E-2</v>
      </c>
      <c r="O27" s="29">
        <f>Стр.7!D27</f>
        <v>0.10026313918103739</v>
      </c>
      <c r="P27" s="29">
        <f>Стр.8А!D27</f>
        <v>0.12676897759223632</v>
      </c>
      <c r="Q27" s="29">
        <f>Стр.9!D27</f>
        <v>8.2001149558610306E-2</v>
      </c>
      <c r="R27" s="29">
        <f>Стр.10!D27</f>
        <v>0.22768625781956234</v>
      </c>
      <c r="S27" s="29">
        <f>'Ж-2'!D27</f>
        <v>5.7279883381924197E-2</v>
      </c>
      <c r="T27" s="29">
        <f>'Ж-3'!D27</f>
        <v>2.8416256870118603E-2</v>
      </c>
      <c r="U27" s="29">
        <f>'Ж-4'!D27</f>
        <v>2.6665309446254074E-2</v>
      </c>
      <c r="V27" s="29">
        <f>'Ж-5'!D27</f>
        <v>2.3828987265009097E-2</v>
      </c>
      <c r="W27" s="29">
        <f>'Ж-6'!D27</f>
        <v>4.2123286338282669E-2</v>
      </c>
      <c r="X27" s="29">
        <f>'Ж-7'!D27</f>
        <v>1.4848095525997583E-2</v>
      </c>
      <c r="Y27" s="29">
        <f>'Ж-8'!D27</f>
        <v>1.5283547257876314E-2</v>
      </c>
      <c r="Z27" s="70">
        <f>'М-10'!D27</f>
        <v>3.6317380944497858E-2</v>
      </c>
      <c r="AA27" s="87"/>
      <c r="AB27" s="36">
        <v>0</v>
      </c>
      <c r="AC27" s="16"/>
      <c r="AD27" s="16"/>
      <c r="AE27" s="16"/>
      <c r="AF27" s="16"/>
      <c r="AG27" s="16"/>
    </row>
    <row r="28" spans="1:33" ht="15">
      <c r="A28" s="37" t="s">
        <v>263</v>
      </c>
      <c r="B28" s="18" t="s">
        <v>49</v>
      </c>
      <c r="C28" s="18"/>
      <c r="D28" s="19">
        <f>'М-1'!D28</f>
        <v>2.0789904675051141E-2</v>
      </c>
      <c r="E28" s="29">
        <f>'М-2'!D28</f>
        <v>6.8897989743536897E-3</v>
      </c>
      <c r="F28" s="29">
        <f>'М-3'!D28</f>
        <v>1.3920807792551134E-2</v>
      </c>
      <c r="G28" s="29">
        <f>'М-4'!D28</f>
        <v>2.8565401085581574E-2</v>
      </c>
      <c r="H28" s="29">
        <f>'М-5'!D28</f>
        <v>4.3308457268896684E-2</v>
      </c>
      <c r="I28" s="29">
        <f>'М-6'!D28</f>
        <v>4.274931637966136E-2</v>
      </c>
      <c r="J28" s="29">
        <f>'М-7'!D28</f>
        <v>2.8605061482784744E-2</v>
      </c>
      <c r="K28" s="29">
        <f>'М-8'!D28</f>
        <v>4.3542364634679143E-2</v>
      </c>
      <c r="L28" s="29">
        <f>'М-9'!D28</f>
        <v>4.3152236396737521E-2</v>
      </c>
      <c r="M28" s="29">
        <f>Стр.2!D28</f>
        <v>2.0498481040569238E-2</v>
      </c>
      <c r="N28" s="29">
        <f>Стр.5!D28</f>
        <v>3.1054289029774099E-2</v>
      </c>
      <c r="O28" s="29">
        <f>Стр.7!D28</f>
        <v>5.3145646258750762E-2</v>
      </c>
      <c r="P28" s="29">
        <f>Стр.8А!D28</f>
        <v>1.0533126550601055E-2</v>
      </c>
      <c r="Q28" s="29">
        <f>Стр.9!D28</f>
        <v>2.5409408673762401E-2</v>
      </c>
      <c r="R28" s="29">
        <f>Стр.10!D28</f>
        <v>2.4225915834437058E-2</v>
      </c>
      <c r="S28" s="29">
        <f>'Ж-2'!D28</f>
        <v>7.2079751135775087E-4</v>
      </c>
      <c r="T28" s="29">
        <f>'Ж-3'!D28</f>
        <v>0</v>
      </c>
      <c r="U28" s="29">
        <f>'Ж-4'!D28</f>
        <v>0</v>
      </c>
      <c r="V28" s="29">
        <f>'Ж-5'!D28</f>
        <v>8.9957627554533017E-4</v>
      </c>
      <c r="W28" s="29">
        <f>'Ж-6'!D28</f>
        <v>2.9258407857480257E-2</v>
      </c>
      <c r="X28" s="29">
        <f>'Ж-7'!D28</f>
        <v>2.8026777478352652E-2</v>
      </c>
      <c r="Y28" s="29">
        <f>'Ж-8'!D28</f>
        <v>2.8848721866477037E-2</v>
      </c>
      <c r="Z28" s="70">
        <f>'М-10'!D28</f>
        <v>3.3688289822665154E-2</v>
      </c>
      <c r="AA28" s="87"/>
      <c r="AB28" s="36">
        <v>0</v>
      </c>
      <c r="AC28" s="16"/>
      <c r="AD28" s="16"/>
      <c r="AE28" s="16"/>
      <c r="AF28" s="16"/>
      <c r="AG28" s="16"/>
    </row>
    <row r="29" spans="1:33" ht="22.5">
      <c r="A29" s="37" t="s">
        <v>264</v>
      </c>
      <c r="B29" s="18" t="s">
        <v>51</v>
      </c>
      <c r="C29" s="18"/>
      <c r="D29" s="19">
        <f>'М-1'!D29</f>
        <v>0.12473942805030669</v>
      </c>
      <c r="E29" s="29">
        <f>'М-2'!D29</f>
        <v>2.0669396923061103E-2</v>
      </c>
      <c r="F29" s="29">
        <f>'М-3'!D29</f>
        <v>8.3524846755306845E-2</v>
      </c>
      <c r="G29" s="29">
        <f>'М-4'!D29</f>
        <v>8.5696203256744638E-2</v>
      </c>
      <c r="H29" s="29">
        <f>'М-5'!D29</f>
        <v>0.17323382907558696</v>
      </c>
      <c r="I29" s="29">
        <f>'М-6'!D29</f>
        <v>0.17099726551864569</v>
      </c>
      <c r="J29" s="29">
        <f>'М-7'!D29</f>
        <v>8.5815184448354134E-2</v>
      </c>
      <c r="K29" s="29">
        <f>'М-8'!D29</f>
        <v>0.17416945853871682</v>
      </c>
      <c r="L29" s="29">
        <f>'М-9'!D29</f>
        <v>0.17260894558695036</v>
      </c>
      <c r="M29" s="29">
        <f>Стр.2!D29</f>
        <v>4.0996962081138462E-2</v>
      </c>
      <c r="N29" s="29">
        <f>Стр.5!D29</f>
        <v>0.12421715611909656</v>
      </c>
      <c r="O29" s="29">
        <f>Стр.7!D29</f>
        <v>0.15943693877625212</v>
      </c>
      <c r="P29" s="29">
        <f>Стр.8А!D29</f>
        <v>3.7919255582163781E-2</v>
      </c>
      <c r="Q29" s="29">
        <f>Стр.9!D29</f>
        <v>7.6228226021287218E-2</v>
      </c>
      <c r="R29" s="29">
        <f>Стр.10!D29</f>
        <v>4.8451831668874096E-2</v>
      </c>
      <c r="S29" s="29">
        <f>'Ж-2'!D29</f>
        <v>0</v>
      </c>
      <c r="T29" s="29">
        <f>'Ж-3'!D29</f>
        <v>5.3637593230194146E-2</v>
      </c>
      <c r="U29" s="29">
        <f>'Ж-4'!D29</f>
        <v>0</v>
      </c>
      <c r="V29" s="29">
        <f>'Ж-5'!D29</f>
        <v>0</v>
      </c>
      <c r="W29" s="29">
        <f>'Ж-6'!D29</f>
        <v>8.7775223572440664E-2</v>
      </c>
      <c r="X29" s="29">
        <f>'Ж-7'!D29</f>
        <v>8.4080332435057845E-2</v>
      </c>
      <c r="Y29" s="29">
        <f>'Ж-8'!D29</f>
        <v>8.6546165599430999E-2</v>
      </c>
      <c r="Z29" s="70">
        <f>'М-10'!D29</f>
        <v>0.14437838495427949</v>
      </c>
      <c r="AA29" s="87"/>
      <c r="AB29" s="36">
        <v>0</v>
      </c>
      <c r="AC29" s="16"/>
      <c r="AD29" s="16"/>
      <c r="AE29" s="16"/>
      <c r="AF29" s="16"/>
      <c r="AG29" s="16"/>
    </row>
    <row r="30" spans="1:33" ht="15">
      <c r="A30" s="37" t="s">
        <v>265</v>
      </c>
      <c r="B30" s="18" t="s">
        <v>53</v>
      </c>
      <c r="C30" s="18"/>
      <c r="D30" s="19">
        <f>'М-1'!D30</f>
        <v>4.9803554629381352E-2</v>
      </c>
      <c r="E30" s="29">
        <f>'М-2'!D30</f>
        <v>5.5704229373189529E-2</v>
      </c>
      <c r="F30" s="29">
        <f>'М-3'!D30</f>
        <v>5.6275072264288656E-2</v>
      </c>
      <c r="G30" s="29">
        <f>'М-4'!D30</f>
        <v>5.7738029082251098E-2</v>
      </c>
      <c r="H30" s="29">
        <f>'М-5'!D30</f>
        <v>5.8358360587046972E-2</v>
      </c>
      <c r="I30" s="29">
        <f>'М-6'!D30</f>
        <v>5.760491547053409E-2</v>
      </c>
      <c r="J30" s="29">
        <f>'М-7'!D30</f>
        <v>3.2121218308128814E-2</v>
      </c>
      <c r="K30" s="29">
        <f>'М-8'!D30</f>
        <v>3.2596417733610113E-2</v>
      </c>
      <c r="L30" s="29">
        <f>'М-9'!D30</f>
        <v>8.0760905817185688E-2</v>
      </c>
      <c r="M30" s="29">
        <f>Стр.2!D30</f>
        <v>0.24552715278883655</v>
      </c>
      <c r="N30" s="29">
        <f>Стр.5!D30</f>
        <v>2.3247671230711555E-2</v>
      </c>
      <c r="O30" s="29">
        <f>Стр.7!D30</f>
        <v>0.17903505363531211</v>
      </c>
      <c r="P30" s="29">
        <f>Стр.8А!D30</f>
        <v>5.6773760702895297E-2</v>
      </c>
      <c r="Q30" s="29">
        <f>Стр.9!D30</f>
        <v>0.1711965199406931</v>
      </c>
      <c r="R30" s="29">
        <f>Стр.10!D30</f>
        <v>0.21763027685170419</v>
      </c>
      <c r="S30" s="29">
        <f>'Ж-2'!D30</f>
        <v>0.16187970252895481</v>
      </c>
      <c r="T30" s="29">
        <f>'Ж-3'!D30</f>
        <v>4.8184614955827078E-2</v>
      </c>
      <c r="U30" s="29">
        <f>'Ж-4'!D30</f>
        <v>4.5215584664032089E-2</v>
      </c>
      <c r="V30" s="29">
        <f>'Ж-5'!D30</f>
        <v>6.0609174251896082E-2</v>
      </c>
      <c r="W30" s="29">
        <f>'Ж-6'!D30</f>
        <v>3.9425849444330037E-2</v>
      </c>
      <c r="X30" s="29">
        <f>'Ж-7'!D30</f>
        <v>3.7766221410737849E-2</v>
      </c>
      <c r="Y30" s="29">
        <f>'Ж-8'!D30</f>
        <v>3.8873795543125887E-2</v>
      </c>
      <c r="Z30" s="70">
        <f>'М-10'!D30</f>
        <v>4.1071790912605953E-2</v>
      </c>
      <c r="AA30" s="87"/>
      <c r="AB30" s="36">
        <v>0</v>
      </c>
      <c r="AC30" s="16"/>
      <c r="AD30" s="16"/>
      <c r="AE30" s="16"/>
      <c r="AF30" s="16"/>
      <c r="AG30" s="16"/>
    </row>
    <row r="31" spans="1:33" ht="15">
      <c r="A31" s="37" t="s">
        <v>266</v>
      </c>
      <c r="B31" s="18" t="s">
        <v>55</v>
      </c>
      <c r="C31" s="18"/>
      <c r="D31" s="19">
        <f>'М-1'!D31</f>
        <v>0.18710914207545989</v>
      </c>
      <c r="E31" s="29">
        <f>'М-2'!D31</f>
        <v>7.440982892301988E-2</v>
      </c>
      <c r="F31" s="29">
        <f>'М-3'!D31</f>
        <v>0.18793090519943992</v>
      </c>
      <c r="G31" s="29">
        <f>'М-4'!D31</f>
        <v>0.1542531658621403</v>
      </c>
      <c r="H31" s="29">
        <f>'М-5'!D31</f>
        <v>0.33780596669739354</v>
      </c>
      <c r="I31" s="29">
        <f>'М-6'!D31</f>
        <v>0.25649589827796798</v>
      </c>
      <c r="J31" s="29">
        <f>'М-7'!D31</f>
        <v>0.25744555334506219</v>
      </c>
      <c r="K31" s="29">
        <f>'М-8'!D31</f>
        <v>0.26125418780807469</v>
      </c>
      <c r="L31" s="29">
        <f>'М-9'!D31</f>
        <v>0.51782683676085006</v>
      </c>
      <c r="M31" s="29">
        <f>Стр.2!D31</f>
        <v>9.839270899473225E-2</v>
      </c>
      <c r="N31" s="29">
        <f>Стр.5!D31</f>
        <v>0.37265146835728902</v>
      </c>
      <c r="O31" s="29">
        <f>Стр.7!D31</f>
        <v>7.1746622449313471E-2</v>
      </c>
      <c r="P31" s="29">
        <f>Стр.8А!D31</f>
        <v>3.7919255582163781E-2</v>
      </c>
      <c r="Q31" s="29">
        <f>Стр.9!D31</f>
        <v>6.8605403419158523E-2</v>
      </c>
      <c r="R31" s="29">
        <f>Стр.10!D31</f>
        <v>0.29071099001324413</v>
      </c>
      <c r="S31" s="29">
        <f>'Ж-2'!D31</f>
        <v>0.13623072964661467</v>
      </c>
      <c r="T31" s="29">
        <f>'Ж-3'!D31</f>
        <v>0.64365111876232939</v>
      </c>
      <c r="U31" s="29">
        <f>'Ж-4'!D31</f>
        <v>0.60399074852371681</v>
      </c>
      <c r="V31" s="29">
        <f>'Ж-5'!D31</f>
        <v>6.7468220665899789E-2</v>
      </c>
      <c r="W31" s="29">
        <f>'Ж-6'!D31</f>
        <v>0.2457706260028337</v>
      </c>
      <c r="X31" s="29">
        <f>'Ж-7'!D31</f>
        <v>0.71468282569799191</v>
      </c>
      <c r="Y31" s="29">
        <f>'Ж-8'!D31</f>
        <v>0.2423292636784066</v>
      </c>
      <c r="Z31" s="70">
        <f>'М-10'!D31</f>
        <v>0.73632976326682475</v>
      </c>
      <c r="AA31" s="87"/>
      <c r="AB31" s="36">
        <v>0</v>
      </c>
      <c r="AC31" s="16"/>
      <c r="AD31" s="16"/>
      <c r="AE31" s="16"/>
      <c r="AF31" s="16"/>
      <c r="AG31" s="16"/>
    </row>
    <row r="32" spans="1:33" ht="15">
      <c r="A32" s="37" t="s">
        <v>267</v>
      </c>
      <c r="B32" s="18" t="s">
        <v>57</v>
      </c>
      <c r="C32" s="18"/>
      <c r="D32" s="19">
        <f>'М-1'!D32</f>
        <v>3.7421828415092076E-2</v>
      </c>
      <c r="E32" s="29">
        <f>'М-2'!D32</f>
        <v>8.9291794707623925E-2</v>
      </c>
      <c r="F32" s="29">
        <f>'М-3'!D32</f>
        <v>4.5103417247865658E-2</v>
      </c>
      <c r="G32" s="29">
        <f>'М-4'!D32</f>
        <v>0.11826076049430749</v>
      </c>
      <c r="H32" s="29">
        <f>'М-5'!D32</f>
        <v>0.3118208923360557</v>
      </c>
      <c r="I32" s="29">
        <f>'М-6'!D32</f>
        <v>0.30779507793356137</v>
      </c>
      <c r="J32" s="29">
        <f>'М-7'!D32</f>
        <v>2.5744555334506217E-2</v>
      </c>
      <c r="K32" s="29">
        <f>'М-8'!D32</f>
        <v>0.26125418780807469</v>
      </c>
      <c r="L32" s="29">
        <f>'М-9'!D32</f>
        <v>0.51782683676085006</v>
      </c>
      <c r="M32" s="29">
        <f>Стр.2!D32</f>
        <v>9.839270899473225E-2</v>
      </c>
      <c r="N32" s="29">
        <f>Стр.5!D32</f>
        <v>0.22359088101437319</v>
      </c>
      <c r="O32" s="29">
        <f>Стр.7!D32</f>
        <v>7.1746622449313471E-2</v>
      </c>
      <c r="P32" s="29">
        <f>Стр.8А!D32</f>
        <v>0.13650932009578975</v>
      </c>
      <c r="Q32" s="29">
        <f>Стр.9!D32</f>
        <v>0.18294774245108916</v>
      </c>
      <c r="R32" s="29">
        <f>Стр.10!D32</f>
        <v>0.4651375840211916</v>
      </c>
      <c r="S32" s="29">
        <f>'Ж-2'!D32</f>
        <v>0.32435888011098696</v>
      </c>
      <c r="T32" s="29">
        <f>'Ж-3'!D32</f>
        <v>0.64365111876232939</v>
      </c>
      <c r="U32" s="29">
        <f>'Ж-4'!D32</f>
        <v>0</v>
      </c>
      <c r="V32" s="29">
        <f>'Ж-5'!D32</f>
        <v>5.3974576532719774E-2</v>
      </c>
      <c r="W32" s="29">
        <f>'Ж-6'!D32</f>
        <v>0.14044035771590535</v>
      </c>
      <c r="X32" s="29">
        <f>'Ж-7'!D32</f>
        <v>0.13452853189609282</v>
      </c>
      <c r="Y32" s="29">
        <f>'Ж-8'!D32</f>
        <v>0.13847386495908987</v>
      </c>
      <c r="Z32" s="70">
        <f>'М-10'!D32</f>
        <v>0.21154320963501039</v>
      </c>
      <c r="AA32" s="87"/>
      <c r="AB32" s="36">
        <v>0</v>
      </c>
      <c r="AC32" s="16"/>
      <c r="AD32" s="16"/>
      <c r="AE32" s="16"/>
      <c r="AF32" s="16"/>
      <c r="AG32" s="16"/>
    </row>
    <row r="33" spans="1:33" ht="15">
      <c r="A33" s="37" t="s">
        <v>268</v>
      </c>
      <c r="B33" s="18" t="s">
        <v>59</v>
      </c>
      <c r="C33" s="18"/>
      <c r="D33" s="19">
        <f>'М-1'!D33</f>
        <v>0</v>
      </c>
      <c r="E33" s="29">
        <f>'М-2'!D33</f>
        <v>8.9291794707623925E-2</v>
      </c>
      <c r="F33" s="29">
        <f>'М-3'!D33</f>
        <v>9.0206834495731344E-2</v>
      </c>
      <c r="G33" s="29">
        <f>'М-4'!D33</f>
        <v>9.2551899517284153E-2</v>
      </c>
      <c r="H33" s="29">
        <f>'М-5'!D33</f>
        <v>9.354626770081681E-2</v>
      </c>
      <c r="I33" s="29">
        <f>'М-6'!D33</f>
        <v>9.2338523380068496E-2</v>
      </c>
      <c r="J33" s="29">
        <f>'М-7'!D33</f>
        <v>9.2680399204222427E-2</v>
      </c>
      <c r="K33" s="29">
        <f>'М-8'!D33</f>
        <v>9.4051507610906915E-2</v>
      </c>
      <c r="L33" s="29">
        <f>'М-9'!D33</f>
        <v>9.3208830616953023E-2</v>
      </c>
      <c r="M33" s="29">
        <f>Стр.2!D33</f>
        <v>0.19678541798946445</v>
      </c>
      <c r="N33" s="29">
        <f>Стр.5!D33</f>
        <v>6.7077264304312031E-2</v>
      </c>
      <c r="O33" s="29">
        <f>Стр.7!D33</f>
        <v>9.5662163265751179E-2</v>
      </c>
      <c r="P33" s="29">
        <f>Стр.8А!D33</f>
        <v>0.13650932009578975</v>
      </c>
      <c r="Q33" s="29">
        <f>Стр.9!D33</f>
        <v>0</v>
      </c>
      <c r="R33" s="29">
        <f>Стр.10!D33</f>
        <v>0.4651375840211916</v>
      </c>
      <c r="S33" s="29">
        <f>'Ж-2'!D33</f>
        <v>0</v>
      </c>
      <c r="T33" s="29">
        <f>'Ж-3'!D33</f>
        <v>0.12873022375246584</v>
      </c>
      <c r="U33" s="29">
        <f>'Ж-4'!D33</f>
        <v>0.36239444911422974</v>
      </c>
      <c r="V33" s="29">
        <f>'Ж-5'!D33</f>
        <v>5.3974576532719774E-2</v>
      </c>
      <c r="W33" s="29">
        <f>'Ж-6'!D33</f>
        <v>0.42869419192780051</v>
      </c>
      <c r="X33" s="29">
        <f>'Ж-7'!D33</f>
        <v>0.41064834361282282</v>
      </c>
      <c r="Y33" s="29">
        <f>'Ж-8'!D33</f>
        <v>0.42269147278762126</v>
      </c>
      <c r="Z33" s="70">
        <f>'М-10'!D33</f>
        <v>0.42308641927002039</v>
      </c>
      <c r="AA33" s="87"/>
      <c r="AB33" s="36">
        <v>0</v>
      </c>
      <c r="AC33" s="16"/>
      <c r="AD33" s="16"/>
      <c r="AE33" s="16"/>
      <c r="AF33" s="16"/>
      <c r="AG33" s="16"/>
    </row>
    <row r="34" spans="1:33" ht="15">
      <c r="A34" s="37" t="s">
        <v>269</v>
      </c>
      <c r="B34" s="18" t="s">
        <v>61</v>
      </c>
      <c r="C34" s="18"/>
      <c r="D34" s="19">
        <f>'М-1'!D34</f>
        <v>0.24947885610061357</v>
      </c>
      <c r="E34" s="29">
        <f>'М-2'!D34</f>
        <v>0.14881965784603993</v>
      </c>
      <c r="F34" s="29">
        <f>'М-3'!D34</f>
        <v>0.3006894483191041</v>
      </c>
      <c r="G34" s="29">
        <f>'М-4'!D34</f>
        <v>0.30850633172428016</v>
      </c>
      <c r="H34" s="29">
        <f>'М-5'!D34</f>
        <v>0.31182089233605564</v>
      </c>
      <c r="I34" s="29">
        <f>'М-6'!D34</f>
        <v>0.51299179655593607</v>
      </c>
      <c r="J34" s="29">
        <f>'М-7'!D34</f>
        <v>0.51489110669012439</v>
      </c>
      <c r="K34" s="29">
        <f>'М-8'!D34</f>
        <v>0.52250837561614949</v>
      </c>
      <c r="L34" s="29">
        <f>'М-9'!D34</f>
        <v>0.51782683676085006</v>
      </c>
      <c r="M34" s="29">
        <f>Стр.2!D34</f>
        <v>9.839270899473225E-2</v>
      </c>
      <c r="N34" s="29">
        <f>Стр.5!D34</f>
        <v>0.74530293671457792</v>
      </c>
      <c r="O34" s="29">
        <f>Стр.7!D34</f>
        <v>0.19132432653150233</v>
      </c>
      <c r="P34" s="29">
        <f>Стр.8А!D34</f>
        <v>7.5838511164327618E-2</v>
      </c>
      <c r="Q34" s="29">
        <f>Стр.9!D34</f>
        <v>9.1473871225544609E-2</v>
      </c>
      <c r="R34" s="29">
        <f>Стр.10!D34</f>
        <v>0.29071099001324413</v>
      </c>
      <c r="S34" s="29">
        <f>'Ж-2'!D34</f>
        <v>0</v>
      </c>
      <c r="T34" s="29">
        <f>'Ж-3'!D34</f>
        <v>0.17378580206582891</v>
      </c>
      <c r="U34" s="29">
        <f>'Ж-4'!D34</f>
        <v>0.19780697014151782</v>
      </c>
      <c r="V34" s="29">
        <f>'Ж-5'!D34</f>
        <v>0.31170317947645659</v>
      </c>
      <c r="W34" s="29">
        <f>'Ж-6'!D34</f>
        <v>0.21434709596390045</v>
      </c>
      <c r="X34" s="29">
        <f>'Ж-7'!D34</f>
        <v>0.20532417180641158</v>
      </c>
      <c r="Y34" s="29">
        <f>'Ж-8'!D34</f>
        <v>0.21134573639381082</v>
      </c>
      <c r="Z34" s="70">
        <f>'М-10'!D34</f>
        <v>0.21154320963501039</v>
      </c>
      <c r="AA34" s="87"/>
      <c r="AB34" s="36">
        <v>0</v>
      </c>
      <c r="AC34" s="16"/>
      <c r="AD34" s="16"/>
      <c r="AE34" s="16"/>
      <c r="AF34" s="16"/>
      <c r="AG34" s="16"/>
    </row>
    <row r="35" spans="1:33" ht="15">
      <c r="A35" s="37" t="s">
        <v>270</v>
      </c>
      <c r="B35" s="18" t="s">
        <v>63</v>
      </c>
      <c r="C35" s="18"/>
      <c r="D35" s="19">
        <f>'М-1'!D35</f>
        <v>4.4906194098110447E-2</v>
      </c>
      <c r="E35" s="29">
        <f>'М-2'!D35</f>
        <v>4.4645897353811963E-2</v>
      </c>
      <c r="F35" s="29">
        <f>'М-3'!D35</f>
        <v>4.5103417247865658E-2</v>
      </c>
      <c r="G35" s="29">
        <f>'М-4'!D35</f>
        <v>4.627594975864207E-2</v>
      </c>
      <c r="H35" s="29">
        <f>'М-5'!D35</f>
        <v>4.6773133850408398E-2</v>
      </c>
      <c r="I35" s="29">
        <f>'М-6'!D35</f>
        <v>4.6169261690034248E-2</v>
      </c>
      <c r="J35" s="29">
        <f>'М-7'!D35</f>
        <v>4.63401996021112E-2</v>
      </c>
      <c r="K35" s="29">
        <f>'М-8'!D35</f>
        <v>4.7025753805453457E-2</v>
      </c>
      <c r="L35" s="29">
        <f>'М-9'!D35</f>
        <v>4.6604415308476504E-2</v>
      </c>
      <c r="M35" s="29">
        <f>Стр.2!D35</f>
        <v>4.9196354497366111E-2</v>
      </c>
      <c r="N35" s="29">
        <f>Стр.5!D35</f>
        <v>3.3538632152156009E-2</v>
      </c>
      <c r="O35" s="29">
        <f>Стр.7!D35</f>
        <v>9.5662163265751179E-2</v>
      </c>
      <c r="P35" s="29">
        <f>Стр.8А!D35</f>
        <v>6.8254660047894863E-2</v>
      </c>
      <c r="Q35" s="29">
        <f>Стр.9!D35</f>
        <v>9.1473871225544609E-2</v>
      </c>
      <c r="R35" s="29">
        <f>Стр.10!D35</f>
        <v>0.11628439600529776</v>
      </c>
      <c r="S35" s="29">
        <f>'Ж-2'!D35</f>
        <v>0.30489734730432799</v>
      </c>
      <c r="T35" s="29">
        <f>'Ж-3'!D35</f>
        <v>7.7238134251479601E-2</v>
      </c>
      <c r="U35" s="29">
        <f>'Ж-4'!D35</f>
        <v>0.19780697014151782</v>
      </c>
      <c r="V35" s="29">
        <f>'Ж-5'!D35</f>
        <v>0.31170317947645659</v>
      </c>
      <c r="W35" s="29">
        <f>'Ж-6'!D35</f>
        <v>0.21434709596390045</v>
      </c>
      <c r="X35" s="29">
        <f>'Ж-7'!D35</f>
        <v>0.20532417180641158</v>
      </c>
      <c r="Y35" s="29">
        <f>'Ж-8'!D35</f>
        <v>0.21134573639381082</v>
      </c>
      <c r="Z35" s="70">
        <f>'М-10'!D35</f>
        <v>0.19421780344049697</v>
      </c>
      <c r="AA35" s="87"/>
      <c r="AB35" s="36">
        <v>0</v>
      </c>
      <c r="AC35" s="16"/>
      <c r="AD35" s="16"/>
      <c r="AE35" s="16"/>
      <c r="AF35" s="16"/>
      <c r="AG35" s="16"/>
    </row>
    <row r="36" spans="1:33" ht="22.5">
      <c r="A36" s="37" t="s">
        <v>271</v>
      </c>
      <c r="B36" s="18" t="s">
        <v>65</v>
      </c>
      <c r="C36" s="18"/>
      <c r="D36" s="19">
        <f>'М-1'!D36</f>
        <v>0</v>
      </c>
      <c r="E36" s="29">
        <f>'М-2'!D36</f>
        <v>0</v>
      </c>
      <c r="F36" s="29">
        <f>'М-3'!D36</f>
        <v>0</v>
      </c>
      <c r="G36" s="29">
        <f>'М-4'!D36</f>
        <v>0</v>
      </c>
      <c r="H36" s="29">
        <f>'М-5'!D36</f>
        <v>0</v>
      </c>
      <c r="I36" s="29">
        <f>'М-6'!D36</f>
        <v>0</v>
      </c>
      <c r="J36" s="29">
        <f>'М-7'!D36</f>
        <v>0</v>
      </c>
      <c r="K36" s="29">
        <f>'М-8'!D36</f>
        <v>0</v>
      </c>
      <c r="L36" s="29">
        <f>'М-9'!D36</f>
        <v>0</v>
      </c>
      <c r="M36" s="29">
        <f>Стр.2!D36</f>
        <v>0</v>
      </c>
      <c r="N36" s="29">
        <f>Стр.5!D36</f>
        <v>0</v>
      </c>
      <c r="O36" s="29">
        <f>Стр.7!D36</f>
        <v>0</v>
      </c>
      <c r="P36" s="29">
        <f>Стр.8А!D36</f>
        <v>0</v>
      </c>
      <c r="Q36" s="29">
        <f>Стр.9!D36</f>
        <v>0</v>
      </c>
      <c r="R36" s="29">
        <f>Стр.10!D36</f>
        <v>0</v>
      </c>
      <c r="S36" s="29">
        <f>'Ж-2'!D36</f>
        <v>0</v>
      </c>
      <c r="T36" s="29">
        <f>'Ж-3'!D36</f>
        <v>0</v>
      </c>
      <c r="U36" s="29">
        <f>'Ж-4'!D36</f>
        <v>0</v>
      </c>
      <c r="V36" s="29">
        <f>'Ж-5'!D36</f>
        <v>0</v>
      </c>
      <c r="W36" s="29">
        <f>'Ж-6'!D36</f>
        <v>0</v>
      </c>
      <c r="X36" s="29">
        <f>'Ж-7'!D36</f>
        <v>0</v>
      </c>
      <c r="Y36" s="29">
        <f>'Ж-8'!D36</f>
        <v>0</v>
      </c>
      <c r="Z36" s="70">
        <f>'М-10'!D36</f>
        <v>0</v>
      </c>
      <c r="AA36" s="87"/>
      <c r="AB36" s="36">
        <v>0</v>
      </c>
      <c r="AC36" s="16"/>
      <c r="AD36" s="16"/>
      <c r="AE36" s="16"/>
      <c r="AF36" s="16"/>
      <c r="AG36" s="16"/>
    </row>
    <row r="37" spans="1:33" ht="22.5">
      <c r="A37" s="37" t="s">
        <v>272</v>
      </c>
      <c r="B37" s="18" t="s">
        <v>67</v>
      </c>
      <c r="C37" s="18"/>
      <c r="D37" s="19">
        <f>'М-1'!D37</f>
        <v>0.99791542440245429</v>
      </c>
      <c r="E37" s="29">
        <f>'М-2'!D37</f>
        <v>0.49606552615346616</v>
      </c>
      <c r="F37" s="29">
        <f>'М-3'!D37</f>
        <v>1.0022981610636812</v>
      </c>
      <c r="G37" s="29">
        <f>'М-4'!D37</f>
        <v>1.0283544390809347</v>
      </c>
      <c r="H37" s="29">
        <f>'М-5'!D37</f>
        <v>1.0394029744535198</v>
      </c>
      <c r="I37" s="29">
        <f>'М-6'!D37</f>
        <v>1.0259835931118719</v>
      </c>
      <c r="J37" s="29">
        <f>'М-7'!D37</f>
        <v>1.0297822133802488</v>
      </c>
      <c r="K37" s="29">
        <f>'М-8'!D37</f>
        <v>1.0450167512322988</v>
      </c>
      <c r="L37" s="29">
        <f>'М-9'!D37</f>
        <v>0.51782683676085006</v>
      </c>
      <c r="M37" s="29">
        <f>Стр.2!D37</f>
        <v>0.49196354497366118</v>
      </c>
      <c r="N37" s="29">
        <f>Стр.5!D37</f>
        <v>1.4906058734291578</v>
      </c>
      <c r="O37" s="29">
        <f>Стр.7!D37</f>
        <v>0.95662163265751188</v>
      </c>
      <c r="P37" s="29">
        <f>Стр.8А!D37</f>
        <v>0.75838511164327616</v>
      </c>
      <c r="Q37" s="29">
        <f>Стр.9!D37</f>
        <v>0.91473871225544612</v>
      </c>
      <c r="R37" s="29">
        <f>Стр.10!D37</f>
        <v>0</v>
      </c>
      <c r="S37" s="29">
        <f>'Ж-2'!D37</f>
        <v>0.64871776022197436</v>
      </c>
      <c r="T37" s="29">
        <f>'Ж-3'!D37</f>
        <v>0</v>
      </c>
      <c r="U37" s="29">
        <f>'Ж-4'!D37</f>
        <v>0</v>
      </c>
      <c r="V37" s="29">
        <f>'Ж-5'!D37</f>
        <v>0</v>
      </c>
      <c r="W37" s="29">
        <f>'Ж-6'!D37</f>
        <v>0.70220178857952575</v>
      </c>
      <c r="X37" s="29">
        <f>'Ж-7'!D37</f>
        <v>0.6726426594804632</v>
      </c>
      <c r="Y37" s="29">
        <f>'Ж-8'!D37</f>
        <v>0.69236932479544844</v>
      </c>
      <c r="Z37" s="70">
        <f>'М-10'!D37</f>
        <v>1.2127784336159491</v>
      </c>
      <c r="AA37" s="87"/>
      <c r="AB37" s="36">
        <v>0</v>
      </c>
      <c r="AC37" s="16"/>
      <c r="AD37" s="16"/>
      <c r="AE37" s="16"/>
      <c r="AF37" s="16"/>
      <c r="AG37" s="16"/>
    </row>
    <row r="38" spans="1:33" ht="22.5">
      <c r="A38" s="37" t="s">
        <v>273</v>
      </c>
      <c r="B38" s="18" t="s">
        <v>69</v>
      </c>
      <c r="C38" s="18"/>
      <c r="D38" s="19">
        <f>'М-1'!D38</f>
        <v>0</v>
      </c>
      <c r="E38" s="29">
        <f>'М-2'!D38</f>
        <v>0</v>
      </c>
      <c r="F38" s="29">
        <f>'М-3'!D38</f>
        <v>0</v>
      </c>
      <c r="G38" s="29">
        <f>'М-4'!D38</f>
        <v>0</v>
      </c>
      <c r="H38" s="29">
        <f>'М-5'!D38</f>
        <v>0</v>
      </c>
      <c r="I38" s="29">
        <f>'М-6'!D38</f>
        <v>0</v>
      </c>
      <c r="J38" s="29">
        <f>'М-7'!D38</f>
        <v>0</v>
      </c>
      <c r="K38" s="29">
        <f>'М-8'!D38</f>
        <v>0</v>
      </c>
      <c r="L38" s="29">
        <f>'М-9'!D38</f>
        <v>0</v>
      </c>
      <c r="M38" s="29">
        <f>Стр.2!D38</f>
        <v>0</v>
      </c>
      <c r="N38" s="29">
        <f>Стр.5!D38</f>
        <v>0</v>
      </c>
      <c r="O38" s="29">
        <f>Стр.7!D38</f>
        <v>0</v>
      </c>
      <c r="P38" s="29">
        <f>Стр.8А!D38</f>
        <v>0</v>
      </c>
      <c r="Q38" s="29">
        <f>Стр.9!D38</f>
        <v>0</v>
      </c>
      <c r="R38" s="29">
        <f>Стр.10!D38</f>
        <v>0</v>
      </c>
      <c r="S38" s="29">
        <f>'Ж-2'!D38</f>
        <v>0</v>
      </c>
      <c r="T38" s="29">
        <f>'Ж-3'!D38</f>
        <v>0</v>
      </c>
      <c r="U38" s="29">
        <f>'Ж-4'!D38</f>
        <v>0</v>
      </c>
      <c r="V38" s="29">
        <f>'Ж-5'!D38</f>
        <v>0</v>
      </c>
      <c r="W38" s="29">
        <f>'Ж-6'!D38</f>
        <v>0</v>
      </c>
      <c r="X38" s="29">
        <f>'Ж-7'!D38</f>
        <v>0</v>
      </c>
      <c r="Y38" s="29">
        <f>'Ж-8'!D38</f>
        <v>0</v>
      </c>
      <c r="Z38" s="70">
        <f>'М-10'!D38</f>
        <v>0</v>
      </c>
      <c r="AA38" s="87"/>
      <c r="AB38" s="36">
        <v>0</v>
      </c>
      <c r="AC38" s="16"/>
      <c r="AD38" s="16"/>
      <c r="AE38" s="16"/>
      <c r="AF38" s="16"/>
      <c r="AG38" s="16"/>
    </row>
    <row r="39" spans="1:33" ht="22.5">
      <c r="A39" s="37" t="s">
        <v>274</v>
      </c>
      <c r="B39" s="18" t="s">
        <v>71</v>
      </c>
      <c r="C39" s="18"/>
      <c r="D39" s="19">
        <f>'М-1'!D39</f>
        <v>0</v>
      </c>
      <c r="E39" s="29">
        <f>'М-2'!D39</f>
        <v>0</v>
      </c>
      <c r="F39" s="29">
        <f>'М-3'!D39</f>
        <v>0</v>
      </c>
      <c r="G39" s="29">
        <f>'М-4'!D39</f>
        <v>0</v>
      </c>
      <c r="H39" s="29">
        <f>'М-5'!D39</f>
        <v>0</v>
      </c>
      <c r="I39" s="29">
        <f>'М-6'!D39</f>
        <v>0</v>
      </c>
      <c r="J39" s="29">
        <f>'М-7'!D39</f>
        <v>0</v>
      </c>
      <c r="K39" s="29">
        <f>'М-8'!D39</f>
        <v>0</v>
      </c>
      <c r="L39" s="29">
        <f>'М-9'!D39</f>
        <v>0</v>
      </c>
      <c r="M39" s="29">
        <f>Стр.2!D39</f>
        <v>0</v>
      </c>
      <c r="N39" s="29">
        <f>Стр.5!D39</f>
        <v>0</v>
      </c>
      <c r="O39" s="29">
        <f>Стр.7!D39</f>
        <v>0</v>
      </c>
      <c r="P39" s="29">
        <f>Стр.8А!D39</f>
        <v>0</v>
      </c>
      <c r="Q39" s="29">
        <f>Стр.9!D39</f>
        <v>0</v>
      </c>
      <c r="R39" s="29">
        <f>Стр.10!D39</f>
        <v>0</v>
      </c>
      <c r="S39" s="29">
        <f>'Ж-2'!D39</f>
        <v>0</v>
      </c>
      <c r="T39" s="29">
        <f>'Ж-3'!D39</f>
        <v>0</v>
      </c>
      <c r="U39" s="29">
        <f>'Ж-4'!D39</f>
        <v>0</v>
      </c>
      <c r="V39" s="29">
        <f>'Ж-5'!D39</f>
        <v>0</v>
      </c>
      <c r="W39" s="29">
        <f>'Ж-6'!D39</f>
        <v>0</v>
      </c>
      <c r="X39" s="29">
        <f>'Ж-7'!D39</f>
        <v>0</v>
      </c>
      <c r="Y39" s="29">
        <f>'Ж-8'!D39</f>
        <v>0</v>
      </c>
      <c r="Z39" s="70">
        <f>'М-10'!D39</f>
        <v>0</v>
      </c>
      <c r="AA39" s="87"/>
      <c r="AB39" s="36">
        <v>0</v>
      </c>
      <c r="AC39" s="16"/>
      <c r="AD39" s="16"/>
      <c r="AE39" s="16"/>
      <c r="AF39" s="16"/>
      <c r="AG39" s="16"/>
    </row>
    <row r="40" spans="1:33" ht="22.5">
      <c r="A40" s="37" t="s">
        <v>275</v>
      </c>
      <c r="B40" s="18" t="s">
        <v>73</v>
      </c>
      <c r="C40" s="18"/>
      <c r="D40" s="19">
        <f>'М-1'!D40</f>
        <v>0.4989577122012272</v>
      </c>
      <c r="E40" s="29">
        <f>'М-2'!D40</f>
        <v>0</v>
      </c>
      <c r="F40" s="29">
        <f>'М-3'!D40</f>
        <v>0.50114908053184071</v>
      </c>
      <c r="G40" s="29">
        <f>'М-4'!D40</f>
        <v>0.51417721954046736</v>
      </c>
      <c r="H40" s="29">
        <f>'М-5'!D40</f>
        <v>0.51970148722675991</v>
      </c>
      <c r="I40" s="29">
        <f>'М-6'!D40</f>
        <v>0.51299179655593607</v>
      </c>
      <c r="J40" s="29">
        <f>'М-7'!D40</f>
        <v>0.51489110669012439</v>
      </c>
      <c r="K40" s="29">
        <f>'М-8'!D40</f>
        <v>0.52250837561614949</v>
      </c>
      <c r="L40" s="29">
        <f>'М-9'!D40</f>
        <v>0.51782683676085006</v>
      </c>
      <c r="M40" s="29">
        <f>Стр.2!D40</f>
        <v>0.49196354497366118</v>
      </c>
      <c r="N40" s="29">
        <f>Стр.5!D40</f>
        <v>0.37265146835728902</v>
      </c>
      <c r="O40" s="29">
        <f>Стр.7!D40</f>
        <v>0.47831081632875588</v>
      </c>
      <c r="P40" s="29">
        <f>Стр.8А!D40</f>
        <v>0.37919255582163786</v>
      </c>
      <c r="Q40" s="29">
        <f>Стр.9!D40</f>
        <v>0.45736935612772295</v>
      </c>
      <c r="R40" s="29">
        <f>Стр.10!D40</f>
        <v>0.66863527703046299</v>
      </c>
      <c r="S40" s="29">
        <f>'Ж-2'!D40</f>
        <v>0</v>
      </c>
      <c r="T40" s="29">
        <f>'Ж-3'!D40</f>
        <v>0</v>
      </c>
      <c r="U40" s="29">
        <f>'Ж-4'!D40</f>
        <v>0</v>
      </c>
      <c r="V40" s="29">
        <f>'Ж-5'!D40</f>
        <v>0.1349364413317993</v>
      </c>
      <c r="W40" s="29">
        <f>'Ж-6'!D40</f>
        <v>0.39498850607598307</v>
      </c>
      <c r="X40" s="29">
        <f>'Ж-7'!D40</f>
        <v>0.84080332435057847</v>
      </c>
      <c r="Y40" s="29">
        <f>'Ж-8'!D40</f>
        <v>0.38945774519743964</v>
      </c>
      <c r="Z40" s="70">
        <f>'М-10'!D40</f>
        <v>0.38982163937655429</v>
      </c>
      <c r="AA40" s="87"/>
      <c r="AB40" s="36">
        <v>0</v>
      </c>
      <c r="AC40" s="16"/>
      <c r="AD40" s="16"/>
      <c r="AE40" s="16"/>
      <c r="AF40" s="16"/>
      <c r="AG40" s="16"/>
    </row>
    <row r="41" spans="1:33" ht="22.5">
      <c r="A41" s="37" t="s">
        <v>276</v>
      </c>
      <c r="B41" s="18" t="s">
        <v>75</v>
      </c>
      <c r="C41" s="18"/>
      <c r="D41" s="19">
        <f>'М-1'!D41</f>
        <v>0.16060204448253837</v>
      </c>
      <c r="E41" s="29">
        <f>'М-2'!D41</f>
        <v>0.15967112191949165</v>
      </c>
      <c r="F41" s="29">
        <f>'М-3'!D41</f>
        <v>0.32261478259904608</v>
      </c>
      <c r="G41" s="29">
        <f>'М-4'!D41</f>
        <v>0.33100164869780813</v>
      </c>
      <c r="H41" s="29">
        <f>'М-5'!D41</f>
        <v>0.16727894835218496</v>
      </c>
      <c r="I41" s="29">
        <f>'М-6'!D41</f>
        <v>0.33023853250484486</v>
      </c>
      <c r="J41" s="29">
        <f>'М-7'!D41</f>
        <v>0.16573060681936361</v>
      </c>
      <c r="K41" s="29">
        <f>'М-8'!D41</f>
        <v>0.33636483145233403</v>
      </c>
      <c r="L41" s="29">
        <f>'М-9'!D41</f>
        <v>0.33335109023499293</v>
      </c>
      <c r="M41" s="29">
        <f>Стр.2!D41</f>
        <v>0.31670159294694988</v>
      </c>
      <c r="N41" s="29">
        <f>Стр.5!D41</f>
        <v>0.23989442886279763</v>
      </c>
      <c r="O41" s="29">
        <f>Стр.7!D41</f>
        <v>0.30791264719255368</v>
      </c>
      <c r="P41" s="29">
        <f>Стр.8А!D41</f>
        <v>0.2441052547272943</v>
      </c>
      <c r="Q41" s="29">
        <f>Стр.9!D41</f>
        <v>0.29443157959707289</v>
      </c>
      <c r="R41" s="29">
        <f>Стр.10!D41</f>
        <v>0.43043404231793292</v>
      </c>
      <c r="S41" s="29">
        <f>'Ж-2'!D41</f>
        <v>0</v>
      </c>
      <c r="T41" s="29">
        <f>'Ж-3'!D41</f>
        <v>0.15538143275308403</v>
      </c>
      <c r="U41" s="29">
        <f>'Ж-4'!D41</f>
        <v>0.24301194943332041</v>
      </c>
      <c r="V41" s="29">
        <f>'Ж-5'!D41</f>
        <v>8.6865350802896479E-2</v>
      </c>
      <c r="W41" s="29">
        <f>'Ж-6'!D41</f>
        <v>0.25427389965794595</v>
      </c>
      <c r="X41" s="29">
        <f>'Ж-7'!D41</f>
        <v>0.16238017322473161</v>
      </c>
      <c r="Y41" s="29">
        <f>'Ж-8'!D41</f>
        <v>0.25071347165806801</v>
      </c>
      <c r="Z41" s="70">
        <f>'М-10'!D41</f>
        <v>0.25094772858089737</v>
      </c>
      <c r="AA41" s="87"/>
      <c r="AB41" s="36">
        <v>0</v>
      </c>
      <c r="AC41" s="16"/>
      <c r="AD41" s="16"/>
      <c r="AE41" s="16"/>
      <c r="AF41" s="16"/>
      <c r="AG41" s="16"/>
    </row>
    <row r="42" spans="1:33" ht="22.5">
      <c r="A42" s="37" t="s">
        <v>277</v>
      </c>
      <c r="B42" s="18" t="s">
        <v>77</v>
      </c>
      <c r="C42" s="18"/>
      <c r="D42" s="19">
        <f>'М-1'!D42</f>
        <v>0.4989577122012272</v>
      </c>
      <c r="E42" s="29">
        <f>'М-2'!D42</f>
        <v>0</v>
      </c>
      <c r="F42" s="29">
        <f>'М-3'!D42</f>
        <v>1.0022981610636812</v>
      </c>
      <c r="G42" s="29">
        <f>'М-4'!D42</f>
        <v>1.0283544390809347</v>
      </c>
      <c r="H42" s="29">
        <f>'М-5'!D42</f>
        <v>1.0394029744535198</v>
      </c>
      <c r="I42" s="29">
        <f>'М-6'!D42</f>
        <v>1.0259835931118719</v>
      </c>
      <c r="J42" s="29">
        <f>'М-7'!D42</f>
        <v>0.51489110669012439</v>
      </c>
      <c r="K42" s="29">
        <f>'М-8'!D42</f>
        <v>1.0450167512322988</v>
      </c>
      <c r="L42" s="29">
        <f>'М-9'!D42</f>
        <v>1.0356536735216999</v>
      </c>
      <c r="M42" s="29">
        <f>Стр.2!D42</f>
        <v>0.98392708994732248</v>
      </c>
      <c r="N42" s="29">
        <f>Стр.5!D42</f>
        <v>0.74530293671457792</v>
      </c>
      <c r="O42" s="29">
        <f>Стр.7!D42</f>
        <v>0.95662163265751188</v>
      </c>
      <c r="P42" s="29">
        <f>Стр.8А!D42</f>
        <v>0.75838511164327616</v>
      </c>
      <c r="Q42" s="29">
        <f>Стр.9!D42</f>
        <v>0.91473871225544612</v>
      </c>
      <c r="R42" s="29">
        <f>Стр.10!D42</f>
        <v>1.3372705540609253</v>
      </c>
      <c r="S42" s="29">
        <f>'Ж-2'!D42</f>
        <v>0</v>
      </c>
      <c r="T42" s="29">
        <f>'Ж-3'!D42</f>
        <v>0.48273833907174762</v>
      </c>
      <c r="U42" s="29">
        <f>'Ж-4'!D42</f>
        <v>0.75498843565464668</v>
      </c>
      <c r="V42" s="29">
        <f>'Ж-5'!D42</f>
        <v>0.26987288266359882</v>
      </c>
      <c r="W42" s="29">
        <f>'Ж-6'!D42</f>
        <v>0.78997701215196681</v>
      </c>
      <c r="X42" s="29">
        <f>'Ж-7'!D42</f>
        <v>0</v>
      </c>
      <c r="Y42" s="29">
        <f>'Ж-8'!D42</f>
        <v>0.77891549039487984</v>
      </c>
      <c r="Z42" s="70">
        <f>'М-10'!D42</f>
        <v>0.77964327875310913</v>
      </c>
      <c r="AA42" s="87"/>
      <c r="AB42" s="36">
        <v>0</v>
      </c>
      <c r="AC42" s="16"/>
      <c r="AD42" s="16"/>
      <c r="AE42" s="16"/>
      <c r="AF42" s="16"/>
      <c r="AG42" s="16"/>
    </row>
    <row r="43" spans="1:33" ht="15">
      <c r="A43" s="37" t="s">
        <v>278</v>
      </c>
      <c r="B43" s="18" t="s">
        <v>79</v>
      </c>
      <c r="C43" s="18"/>
      <c r="D43" s="19">
        <f>'М-1'!D43</f>
        <v>0</v>
      </c>
      <c r="E43" s="29">
        <f>'М-2'!D43</f>
        <v>0</v>
      </c>
      <c r="F43" s="29">
        <f>'М-3'!D43</f>
        <v>0</v>
      </c>
      <c r="G43" s="29">
        <f>'М-4'!D43</f>
        <v>0</v>
      </c>
      <c r="H43" s="29">
        <f>'М-5'!D43</f>
        <v>0</v>
      </c>
      <c r="I43" s="29">
        <f>'М-6'!D43</f>
        <v>0</v>
      </c>
      <c r="J43" s="29">
        <f>'М-7'!D43</f>
        <v>0</v>
      </c>
      <c r="K43" s="29">
        <f>'М-8'!D43</f>
        <v>0</v>
      </c>
      <c r="L43" s="29">
        <f>'М-9'!D43</f>
        <v>0</v>
      </c>
      <c r="M43" s="29">
        <f>Стр.2!D43</f>
        <v>0</v>
      </c>
      <c r="N43" s="29">
        <f>Стр.5!D43</f>
        <v>0</v>
      </c>
      <c r="O43" s="29">
        <f>Стр.7!D43</f>
        <v>0</v>
      </c>
      <c r="P43" s="29">
        <f>Стр.8А!D43</f>
        <v>0</v>
      </c>
      <c r="Q43" s="29">
        <f>Стр.9!D43</f>
        <v>0</v>
      </c>
      <c r="R43" s="29">
        <f>Стр.10!D43</f>
        <v>0</v>
      </c>
      <c r="S43" s="29">
        <f>'Ж-2'!D43</f>
        <v>0</v>
      </c>
      <c r="T43" s="29">
        <f>'Ж-3'!D43</f>
        <v>0</v>
      </c>
      <c r="U43" s="29">
        <f>'Ж-4'!D43</f>
        <v>0</v>
      </c>
      <c r="V43" s="29">
        <f>'Ж-5'!D43</f>
        <v>0</v>
      </c>
      <c r="W43" s="29">
        <f>'Ж-6'!D43</f>
        <v>0</v>
      </c>
      <c r="X43" s="29">
        <f>'Ж-7'!D43</f>
        <v>0</v>
      </c>
      <c r="Y43" s="29">
        <f>'Ж-8'!D43</f>
        <v>0</v>
      </c>
      <c r="Z43" s="70">
        <f>'М-10'!D43</f>
        <v>0</v>
      </c>
      <c r="AA43" s="87"/>
      <c r="AB43" s="36">
        <v>0</v>
      </c>
      <c r="AC43" s="16"/>
      <c r="AD43" s="16"/>
      <c r="AE43" s="16"/>
      <c r="AF43" s="16"/>
      <c r="AG43" s="16"/>
    </row>
    <row r="44" spans="1:33" ht="15">
      <c r="A44" s="37" t="s">
        <v>279</v>
      </c>
      <c r="B44" s="18" t="s">
        <v>81</v>
      </c>
      <c r="C44" s="18"/>
      <c r="D44" s="19">
        <f>'М-1'!D44</f>
        <v>0</v>
      </c>
      <c r="E44" s="29">
        <f>'М-2'!D44</f>
        <v>0</v>
      </c>
      <c r="F44" s="29">
        <f>'М-3'!D44</f>
        <v>0</v>
      </c>
      <c r="G44" s="29">
        <f>'М-4'!D44</f>
        <v>0</v>
      </c>
      <c r="H44" s="29">
        <f>'М-5'!D44</f>
        <v>0</v>
      </c>
      <c r="I44" s="29">
        <f>'М-6'!D44</f>
        <v>0</v>
      </c>
      <c r="J44" s="29">
        <f>'М-7'!D44</f>
        <v>0</v>
      </c>
      <c r="K44" s="29">
        <f>'М-8'!D44</f>
        <v>0</v>
      </c>
      <c r="L44" s="29">
        <f>'М-9'!D44</f>
        <v>0</v>
      </c>
      <c r="M44" s="29">
        <f>Стр.2!D44</f>
        <v>0</v>
      </c>
      <c r="N44" s="29">
        <f>Стр.5!D44</f>
        <v>0</v>
      </c>
      <c r="O44" s="29">
        <f>Стр.7!D44</f>
        <v>0</v>
      </c>
      <c r="P44" s="29">
        <f>Стр.8А!D44</f>
        <v>0</v>
      </c>
      <c r="Q44" s="29">
        <f>Стр.9!D44</f>
        <v>0</v>
      </c>
      <c r="R44" s="29">
        <f>Стр.10!D44</f>
        <v>0</v>
      </c>
      <c r="S44" s="29">
        <f>'Ж-2'!D44</f>
        <v>0</v>
      </c>
      <c r="T44" s="29">
        <f>'Ж-3'!D44</f>
        <v>0</v>
      </c>
      <c r="U44" s="29">
        <f>'Ж-4'!D44</f>
        <v>0</v>
      </c>
      <c r="V44" s="29">
        <f>'Ж-5'!D44</f>
        <v>0</v>
      </c>
      <c r="W44" s="29">
        <f>'Ж-6'!D44</f>
        <v>0</v>
      </c>
      <c r="X44" s="29">
        <f>'Ж-7'!D44</f>
        <v>0</v>
      </c>
      <c r="Y44" s="29">
        <f>'Ж-8'!D44</f>
        <v>0</v>
      </c>
      <c r="Z44" s="70">
        <f>'М-10'!D44</f>
        <v>0</v>
      </c>
      <c r="AA44" s="87"/>
      <c r="AB44" s="36">
        <v>0</v>
      </c>
      <c r="AC44" s="16"/>
      <c r="AD44" s="16"/>
      <c r="AE44" s="16"/>
      <c r="AF44" s="16"/>
      <c r="AG44" s="16"/>
    </row>
    <row r="45" spans="1:33" ht="15">
      <c r="A45" s="37" t="s">
        <v>280</v>
      </c>
      <c r="B45" s="18" t="s">
        <v>83</v>
      </c>
      <c r="C45" s="18"/>
      <c r="D45" s="19">
        <f>'М-1'!D45</f>
        <v>0</v>
      </c>
      <c r="E45" s="29">
        <f>'М-2'!D45</f>
        <v>0</v>
      </c>
      <c r="F45" s="29">
        <f>'М-3'!D45</f>
        <v>0</v>
      </c>
      <c r="G45" s="29">
        <f>'М-4'!D45</f>
        <v>0</v>
      </c>
      <c r="H45" s="29">
        <f>'М-5'!D45</f>
        <v>0</v>
      </c>
      <c r="I45" s="29">
        <f>'М-6'!D45</f>
        <v>0</v>
      </c>
      <c r="J45" s="29">
        <f>'М-7'!D45</f>
        <v>0</v>
      </c>
      <c r="K45" s="29">
        <f>'М-8'!D45</f>
        <v>0</v>
      </c>
      <c r="L45" s="29">
        <f>'М-9'!D45</f>
        <v>0</v>
      </c>
      <c r="M45" s="29">
        <f>Стр.2!D45</f>
        <v>0</v>
      </c>
      <c r="N45" s="29">
        <f>Стр.5!D45</f>
        <v>0</v>
      </c>
      <c r="O45" s="29">
        <f>Стр.7!D45</f>
        <v>0</v>
      </c>
      <c r="P45" s="29">
        <f>Стр.8А!D45</f>
        <v>0</v>
      </c>
      <c r="Q45" s="29">
        <f>Стр.9!D45</f>
        <v>0</v>
      </c>
      <c r="R45" s="29">
        <f>Стр.10!D45</f>
        <v>0</v>
      </c>
      <c r="S45" s="29">
        <f>'Ж-2'!D45</f>
        <v>0</v>
      </c>
      <c r="T45" s="29">
        <f>'Ж-3'!D45</f>
        <v>0</v>
      </c>
      <c r="U45" s="29">
        <f>'Ж-4'!D45</f>
        <v>0</v>
      </c>
      <c r="V45" s="29">
        <f>'Ж-5'!D45</f>
        <v>0</v>
      </c>
      <c r="W45" s="29">
        <f>'Ж-6'!D45</f>
        <v>0</v>
      </c>
      <c r="X45" s="29">
        <f>'Ж-7'!D45</f>
        <v>0</v>
      </c>
      <c r="Y45" s="29">
        <f>'Ж-8'!D45</f>
        <v>0</v>
      </c>
      <c r="Z45" s="70">
        <f>'М-10'!D45</f>
        <v>0</v>
      </c>
      <c r="AA45" s="87"/>
      <c r="AB45" s="36">
        <v>0</v>
      </c>
      <c r="AC45" s="16"/>
      <c r="AD45" s="16"/>
      <c r="AE45" s="16"/>
      <c r="AF45" s="16"/>
      <c r="AG45" s="16"/>
    </row>
    <row r="46" spans="1:33" ht="22.5">
      <c r="A46" s="37" t="s">
        <v>281</v>
      </c>
      <c r="B46" s="18" t="s">
        <v>85</v>
      </c>
      <c r="C46" s="18"/>
      <c r="D46" s="19">
        <f>'М-1'!D46</f>
        <v>0.21093520647838429</v>
      </c>
      <c r="E46" s="29">
        <f>'М-2'!D46</f>
        <v>0.20971252999450554</v>
      </c>
      <c r="F46" s="29">
        <f>'М-3'!D46</f>
        <v>0.21186161110143123</v>
      </c>
      <c r="G46" s="29">
        <f>'М-4'!D46</f>
        <v>0.21736927863439739</v>
      </c>
      <c r="H46" s="29">
        <f>'М-5'!D46</f>
        <v>0.21970467202857755</v>
      </c>
      <c r="I46" s="29">
        <f>'М-6'!D46</f>
        <v>0.21686813908711347</v>
      </c>
      <c r="J46" s="29">
        <f>'М-7'!D46</f>
        <v>0.10883553780982919</v>
      </c>
      <c r="K46" s="29">
        <f>'М-8'!D46</f>
        <v>0.11044564439243319</v>
      </c>
      <c r="L46" s="29">
        <f>'М-9'!D46</f>
        <v>0.21891216041199782</v>
      </c>
      <c r="M46" s="29">
        <f>Стр.2!D46</f>
        <v>0.24957409271671341</v>
      </c>
      <c r="N46" s="29">
        <f>Стр.5!D46</f>
        <v>2.363085462963541E-2</v>
      </c>
      <c r="O46" s="29">
        <f>Стр.7!D46</f>
        <v>0.40441339350402178</v>
      </c>
      <c r="P46" s="29">
        <f>Стр.8А!D46</f>
        <v>0.32060857303693036</v>
      </c>
      <c r="Q46" s="29">
        <f>Стр.9!D46</f>
        <v>0</v>
      </c>
      <c r="R46" s="29">
        <f>Стр.10!D46</f>
        <v>0.49159422696125149</v>
      </c>
      <c r="S46" s="29">
        <f>'Ж-2'!D46</f>
        <v>5.4849303398854271E-2</v>
      </c>
      <c r="T46" s="29">
        <f>'Ж-3'!D46</f>
        <v>2.7210458585199618E-2</v>
      </c>
      <c r="U46" s="29">
        <f>'Ж-4'!D46</f>
        <v>2.5533809807012777E-2</v>
      </c>
      <c r="V46" s="29">
        <f>'Ж-5'!D46</f>
        <v>3.4226763612747853E-2</v>
      </c>
      <c r="W46" s="29">
        <f>'Ж-6'!D46</f>
        <v>2.2264273450659258E-2</v>
      </c>
      <c r="X46" s="29">
        <f>'Ж-7'!D46</f>
        <v>2.132706060966642E-2</v>
      </c>
      <c r="Y46" s="29">
        <f>'Ж-8'!D46</f>
        <v>2.1952521663718871E-2</v>
      </c>
      <c r="Z46" s="70">
        <f>'М-10'!D46</f>
        <v>2.19730332466796E-2</v>
      </c>
      <c r="AA46" s="87"/>
      <c r="AB46" s="36">
        <v>0</v>
      </c>
      <c r="AC46" s="16"/>
      <c r="AD46" s="16"/>
      <c r="AE46" s="16"/>
      <c r="AF46" s="16"/>
      <c r="AG46" s="16"/>
    </row>
    <row r="47" spans="1:33" ht="22.5">
      <c r="A47" s="37" t="s">
        <v>282</v>
      </c>
      <c r="B47" s="18" t="s">
        <v>87</v>
      </c>
      <c r="C47" s="18"/>
      <c r="D47" s="19">
        <f>'М-1'!D47</f>
        <v>4.7460421457636404E-2</v>
      </c>
      <c r="E47" s="29">
        <f>'М-2'!D47</f>
        <v>4.7185319248763687E-2</v>
      </c>
      <c r="F47" s="29">
        <f>'М-3'!D47</f>
        <v>4.7668862497821964E-2</v>
      </c>
      <c r="G47" s="29">
        <f>'М-4'!D47</f>
        <v>4.8908087692739348E-2</v>
      </c>
      <c r="H47" s="29">
        <f>'М-5'!D47</f>
        <v>4.9433551206429886E-2</v>
      </c>
      <c r="I47" s="29">
        <f>'М-6'!D47</f>
        <v>4.8795331294600473E-2</v>
      </c>
      <c r="J47" s="29">
        <f>'М-7'!D47</f>
        <v>4.8975992014423125E-2</v>
      </c>
      <c r="K47" s="29">
        <f>'М-8'!D47</f>
        <v>4.9700539976594932E-2</v>
      </c>
      <c r="L47" s="29">
        <f>'М-9'!D47</f>
        <v>4.9255236092699446E-2</v>
      </c>
      <c r="M47" s="29">
        <f>Стр.2!D47</f>
        <v>6.2393523179178421E-2</v>
      </c>
      <c r="N47" s="29">
        <f>Стр.5!D47</f>
        <v>2.363085462963541E-2</v>
      </c>
      <c r="O47" s="29">
        <f>Стр.7!D47</f>
        <v>6.0662009025603203E-2</v>
      </c>
      <c r="P47" s="29">
        <f>Стр.8А!D47</f>
        <v>0.14427385786661864</v>
      </c>
      <c r="Q47" s="29">
        <f>Стр.9!D47</f>
        <v>8.7009146758614389E-2</v>
      </c>
      <c r="R47" s="29">
        <f>Стр.10!D47</f>
        <v>7.3739134044187638E-2</v>
      </c>
      <c r="S47" s="29">
        <f>'Ж-2'!D47</f>
        <v>8.2273955098281656E-2</v>
      </c>
      <c r="T47" s="29">
        <f>'Ж-3'!D47</f>
        <v>4.0815687877799552E-2</v>
      </c>
      <c r="U47" s="29">
        <f>'Ж-4'!D47</f>
        <v>3.8300714710519289E-2</v>
      </c>
      <c r="V47" s="29">
        <f>'Ж-5'!D47</f>
        <v>0</v>
      </c>
      <c r="W47" s="29">
        <f>'Ж-6'!D47</f>
        <v>3.3396410175988878E-2</v>
      </c>
      <c r="X47" s="29">
        <f>'Ж-7'!D47</f>
        <v>3.1990590914499621E-2</v>
      </c>
      <c r="Y47" s="29">
        <f>'Ж-8'!D47</f>
        <v>3.2928782495578297E-2</v>
      </c>
      <c r="Z47" s="70">
        <f>'М-10'!D47</f>
        <v>3.2959549870019395E-2</v>
      </c>
      <c r="AA47" s="87"/>
      <c r="AB47" s="36">
        <v>0</v>
      </c>
      <c r="AC47" s="16"/>
      <c r="AD47" s="16"/>
      <c r="AE47" s="16"/>
      <c r="AF47" s="16"/>
      <c r="AG47" s="16"/>
    </row>
    <row r="48" spans="1:33" ht="15">
      <c r="A48" s="37" t="s">
        <v>283</v>
      </c>
      <c r="B48" s="18" t="s">
        <v>89</v>
      </c>
      <c r="C48" s="18"/>
      <c r="D48" s="19">
        <f>'М-1'!D48</f>
        <v>2.5943407185640876E-2</v>
      </c>
      <c r="E48" s="29">
        <f>'М-2'!D48</f>
        <v>2.5793027386994866E-2</v>
      </c>
      <c r="F48" s="29">
        <f>'М-3'!D48</f>
        <v>8.6857826084358516E-3</v>
      </c>
      <c r="G48" s="29">
        <f>'М-4'!D48</f>
        <v>2.6734748548669085E-2</v>
      </c>
      <c r="H48" s="29">
        <f>'М-5'!D48</f>
        <v>2.7021983964583787E-2</v>
      </c>
      <c r="I48" s="29">
        <f>'М-6'!D48</f>
        <v>3.5564149654367841E-2</v>
      </c>
      <c r="J48" s="29">
        <f>'М-7'!D48</f>
        <v>2.6771867255435722E-2</v>
      </c>
      <c r="K48" s="29">
        <f>'М-8'!D48</f>
        <v>3.6223904925635902E-2</v>
      </c>
      <c r="L48" s="29">
        <f>'М-9'!D48</f>
        <v>3.5899348179153016E-2</v>
      </c>
      <c r="M48" s="29">
        <f>Стр.2!D48</f>
        <v>6.8212650788573928E-2</v>
      </c>
      <c r="N48" s="29">
        <f>Стр.5!D48</f>
        <v>1.291739232338142E-2</v>
      </c>
      <c r="O48" s="29">
        <f>Стр.7!D48</f>
        <v>6.631964708762704E-2</v>
      </c>
      <c r="P48" s="29">
        <f>Стр.8А!D48</f>
        <v>2.6288258201400946E-2</v>
      </c>
      <c r="Q48" s="29">
        <f>Стр.9!D48</f>
        <v>6.3416032528600411E-2</v>
      </c>
      <c r="R48" s="29">
        <f>Стр.10!D48</f>
        <v>8.0616409263559188E-2</v>
      </c>
      <c r="S48" s="29">
        <f>'Ж-2'!D48</f>
        <v>4.4973614905487153E-2</v>
      </c>
      <c r="T48" s="29">
        <f>'Ж-3'!D48</f>
        <v>2.2311180087622354E-2</v>
      </c>
      <c r="U48" s="29">
        <f>'Ж-4'!D48</f>
        <v>2.0936414105024559E-2</v>
      </c>
      <c r="V48" s="29">
        <f>'Ж-5'!D48</f>
        <v>2.8064190259397326E-2</v>
      </c>
      <c r="W48" s="29">
        <f>'Ж-6'!D48</f>
        <v>1.8255562026724338E-2</v>
      </c>
      <c r="X48" s="29">
        <f>'Ж-7'!D48</f>
        <v>2.3316127437397294E-2</v>
      </c>
      <c r="Y48" s="29">
        <f>'Ж-8'!D48</f>
        <v>1.7999941554938229E-2</v>
      </c>
      <c r="Z48" s="70">
        <f>'М-10'!D48</f>
        <v>1.8016760000679821E-2</v>
      </c>
      <c r="AA48" s="87"/>
      <c r="AB48" s="36">
        <v>0</v>
      </c>
      <c r="AC48" s="16"/>
      <c r="AD48" s="16"/>
      <c r="AE48" s="16"/>
      <c r="AF48" s="16"/>
      <c r="AG48" s="16"/>
    </row>
    <row r="49" spans="1:33" ht="33.75">
      <c r="A49" s="37" t="s">
        <v>284</v>
      </c>
      <c r="B49" s="18" t="s">
        <v>91</v>
      </c>
      <c r="C49" s="18"/>
      <c r="D49" s="19">
        <f>'М-1'!D49</f>
        <v>0.25312224777406039</v>
      </c>
      <c r="E49" s="29">
        <f>'М-2'!D49</f>
        <v>0.25165503599340594</v>
      </c>
      <c r="F49" s="29">
        <f>'М-3'!D49</f>
        <v>0.25423393332171679</v>
      </c>
      <c r="G49" s="29">
        <f>'М-4'!D49</f>
        <v>0.2608431343612761</v>
      </c>
      <c r="H49" s="29">
        <f>'М-5'!D49</f>
        <v>0.2636456064342923</v>
      </c>
      <c r="I49" s="29">
        <f>'М-6'!D49</f>
        <v>0.26024176690453543</v>
      </c>
      <c r="J49" s="29">
        <f>'М-7'!D49</f>
        <v>0.26120529074358961</v>
      </c>
      <c r="K49" s="29">
        <f>'М-8'!D49</f>
        <v>0.26506954654183923</v>
      </c>
      <c r="L49" s="29">
        <f>'М-9'!D49</f>
        <v>0.26269459249439669</v>
      </c>
      <c r="M49" s="29">
        <f>Стр.2!D49</f>
        <v>0.1247870463583568</v>
      </c>
      <c r="N49" s="29">
        <f>Стр.5!D49</f>
        <v>0.23630854629635412</v>
      </c>
      <c r="O49" s="29">
        <f>Стр.7!D49</f>
        <v>0.24264803610241256</v>
      </c>
      <c r="P49" s="29">
        <f>Стр.8А!D49</f>
        <v>0.38473028764431599</v>
      </c>
      <c r="Q49" s="29">
        <f>Стр.9!D49</f>
        <v>0.23202439135630484</v>
      </c>
      <c r="R49" s="29">
        <f>Стр.10!D49</f>
        <v>0.29495653617675027</v>
      </c>
      <c r="S49" s="29">
        <f>'Ж-2'!D49</f>
        <v>0.16454791019656326</v>
      </c>
      <c r="T49" s="29">
        <f>'Ж-3'!D49</f>
        <v>1.0285553345205483</v>
      </c>
      <c r="U49" s="29">
        <f>'Ж-4'!D49</f>
        <v>0.96517801070508558</v>
      </c>
      <c r="V49" s="29">
        <f>'Ж-5'!D49</f>
        <v>5.4762821780396431E-2</v>
      </c>
      <c r="W49" s="29">
        <f>'Ж-6'!D49</f>
        <v>0.76945329045478361</v>
      </c>
      <c r="X49" s="29">
        <f>'Ж-7'!D49</f>
        <v>0.73706321467007108</v>
      </c>
      <c r="Y49" s="29">
        <f>'Ж-8'!D49</f>
        <v>0.75560579566520314</v>
      </c>
      <c r="Z49" s="70">
        <f>'М-10'!D49</f>
        <v>0.78223998358179314</v>
      </c>
      <c r="AA49" s="87"/>
      <c r="AB49" s="36">
        <v>0</v>
      </c>
      <c r="AC49" s="16"/>
      <c r="AD49" s="16"/>
      <c r="AE49" s="16"/>
      <c r="AF49" s="16"/>
      <c r="AG49" s="16"/>
    </row>
    <row r="50" spans="1:33" ht="33.75">
      <c r="A50" s="37" t="s">
        <v>285</v>
      </c>
      <c r="B50" s="18" t="s">
        <v>93</v>
      </c>
      <c r="C50" s="18"/>
      <c r="D50" s="19">
        <f>'М-1'!D50</f>
        <v>0.18984168583054586</v>
      </c>
      <c r="E50" s="29">
        <f>'М-2'!D50</f>
        <v>0</v>
      </c>
      <c r="F50" s="29">
        <f>'М-3'!D50</f>
        <v>0.19067544999128813</v>
      </c>
      <c r="G50" s="29">
        <f>'М-4'!D50</f>
        <v>0.19563235077095767</v>
      </c>
      <c r="H50" s="29">
        <f>'М-5'!D50</f>
        <v>0</v>
      </c>
      <c r="I50" s="29">
        <f>'М-6'!D50</f>
        <v>0.39036265035680312</v>
      </c>
      <c r="J50" s="29">
        <f>'М-7'!D50</f>
        <v>0</v>
      </c>
      <c r="K50" s="29">
        <f>'М-8'!D50</f>
        <v>0.19880215990638003</v>
      </c>
      <c r="L50" s="29">
        <f>'М-9'!D50</f>
        <v>0.19702094437079809</v>
      </c>
      <c r="M50" s="29">
        <f>Стр.2!D50</f>
        <v>0</v>
      </c>
      <c r="N50" s="29">
        <f>Стр.5!D50</f>
        <v>0.14178512777781263</v>
      </c>
      <c r="O50" s="29">
        <f>Стр.7!D50</f>
        <v>0</v>
      </c>
      <c r="P50" s="29">
        <f>Стр.8А!D50</f>
        <v>0</v>
      </c>
      <c r="Q50" s="29">
        <f>Стр.9!D50</f>
        <v>0</v>
      </c>
      <c r="R50" s="29">
        <f>Стр.10!D50</f>
        <v>0</v>
      </c>
      <c r="S50" s="29">
        <f>'Ж-2'!D50</f>
        <v>0.24682186529484471</v>
      </c>
      <c r="T50" s="29">
        <f>'Ж-3'!D50</f>
        <v>0.67345884998369199</v>
      </c>
      <c r="U50" s="29">
        <f>'Ж-4'!D50</f>
        <v>0</v>
      </c>
      <c r="V50" s="29">
        <f>'Ж-5'!D50</f>
        <v>3.0804087251473041E-2</v>
      </c>
      <c r="W50" s="29">
        <f>'Ж-6'!D50</f>
        <v>0</v>
      </c>
      <c r="X50" s="29">
        <f>'Ж-7'!D50</f>
        <v>0</v>
      </c>
      <c r="Y50" s="29">
        <f>'Ж-8'!D50</f>
        <v>0.65857564991156514</v>
      </c>
      <c r="Z50" s="70">
        <f>'М-10'!D50</f>
        <v>0.52735279792031065</v>
      </c>
      <c r="AA50" s="87"/>
      <c r="AB50" s="36">
        <v>0</v>
      </c>
      <c r="AC50" s="16"/>
      <c r="AD50" s="16"/>
      <c r="AE50" s="16"/>
      <c r="AF50" s="16"/>
      <c r="AG50" s="16"/>
    </row>
    <row r="51" spans="1:33" ht="15">
      <c r="A51" s="37" t="s">
        <v>286</v>
      </c>
      <c r="B51" s="18" t="s">
        <v>95</v>
      </c>
      <c r="C51" s="18"/>
      <c r="D51" s="19">
        <f>'М-1'!D51</f>
        <v>0</v>
      </c>
      <c r="E51" s="29">
        <f>'М-2'!D51</f>
        <v>0</v>
      </c>
      <c r="F51" s="29">
        <f>'М-3'!D51</f>
        <v>0</v>
      </c>
      <c r="G51" s="29">
        <f>'М-4'!D51</f>
        <v>0</v>
      </c>
      <c r="H51" s="29">
        <f>'М-5'!D51</f>
        <v>0</v>
      </c>
      <c r="I51" s="29">
        <f>'М-6'!D51</f>
        <v>4.8382097518700255E-2</v>
      </c>
      <c r="J51" s="29">
        <f>'М-7'!D51</f>
        <v>0</v>
      </c>
      <c r="K51" s="29">
        <f>'М-8'!D51</f>
        <v>4.9279640245946305E-2</v>
      </c>
      <c r="L51" s="29">
        <f>'М-9'!D51</f>
        <v>0</v>
      </c>
      <c r="M51" s="29">
        <f>Стр.2!D51</f>
        <v>9.2797695278410905E-2</v>
      </c>
      <c r="N51" s="29">
        <f>Стр.5!D51</f>
        <v>0</v>
      </c>
      <c r="O51" s="29">
        <f>Стр.7!D51</f>
        <v>9.0222419599037984E-2</v>
      </c>
      <c r="P51" s="29">
        <f>Стр.8А!D51</f>
        <v>0</v>
      </c>
      <c r="Q51" s="29">
        <f>Стр.9!D51</f>
        <v>8.6272291053386366E-2</v>
      </c>
      <c r="R51" s="29">
        <f>Стр.10!D51</f>
        <v>0</v>
      </c>
      <c r="S51" s="29">
        <f>'Ж-2'!D51</f>
        <v>6.1182900287860741E-2</v>
      </c>
      <c r="T51" s="29">
        <f>'Ж-3'!D51</f>
        <v>6.0705047147053041E-2</v>
      </c>
      <c r="U51" s="29">
        <f>'Ж-4'!D51</f>
        <v>5.6964535284300316E-2</v>
      </c>
      <c r="V51" s="29">
        <f>'Ж-5'!D51</f>
        <v>2.5452680168267114E-2</v>
      </c>
      <c r="W51" s="29">
        <f>'Ж-6'!D51</f>
        <v>0</v>
      </c>
      <c r="X51" s="29">
        <f>'Ж-7'!D51</f>
        <v>0</v>
      </c>
      <c r="Y51" s="29">
        <f>'Ж-8'!D51</f>
        <v>0</v>
      </c>
      <c r="Z51" s="70">
        <f>'М-10'!D51</f>
        <v>0.13072169928357077</v>
      </c>
      <c r="AA51" s="87"/>
      <c r="AB51" s="36">
        <v>0</v>
      </c>
      <c r="AC51" s="16"/>
      <c r="AD51" s="16"/>
      <c r="AE51" s="16"/>
      <c r="AF51" s="16"/>
      <c r="AG51" s="16"/>
    </row>
    <row r="52" spans="1:33" ht="15">
      <c r="A52" s="37" t="s">
        <v>287</v>
      </c>
      <c r="B52" s="18" t="s">
        <v>97</v>
      </c>
      <c r="C52" s="18"/>
      <c r="D52" s="19">
        <f>'М-1'!D52</f>
        <v>4.7058492653293503E-3</v>
      </c>
      <c r="E52" s="29">
        <f>'М-2'!D52</f>
        <v>0</v>
      </c>
      <c r="F52" s="29">
        <f>'М-3'!D52</f>
        <v>4.7265168465622153E-3</v>
      </c>
      <c r="G52" s="29">
        <f>'М-4'!D52</f>
        <v>4.8493899014988417E-3</v>
      </c>
      <c r="H52" s="29">
        <f>'М-5'!D52</f>
        <v>0</v>
      </c>
      <c r="I52" s="29">
        <f>'М-6'!D52</f>
        <v>0</v>
      </c>
      <c r="J52" s="29">
        <f>'М-7'!D52</f>
        <v>0</v>
      </c>
      <c r="K52" s="29">
        <f>'М-8'!D52</f>
        <v>4.927964024594631E-3</v>
      </c>
      <c r="L52" s="29">
        <f>'М-9'!D52</f>
        <v>0</v>
      </c>
      <c r="M52" s="29">
        <f>Стр.2!D52</f>
        <v>9.2797695278410922E-3</v>
      </c>
      <c r="N52" s="29">
        <f>Стр.5!D52</f>
        <v>3.5146097468993867E-3</v>
      </c>
      <c r="O52" s="29">
        <f>Стр.7!D52</f>
        <v>9.0222419599038008E-3</v>
      </c>
      <c r="P52" s="29">
        <f>Стр.8А!D52</f>
        <v>0</v>
      </c>
      <c r="Q52" s="29">
        <f>Стр.9!D52</f>
        <v>8.627229105338639E-3</v>
      </c>
      <c r="R52" s="29">
        <f>Стр.10!D52</f>
        <v>1.096719874509341E-2</v>
      </c>
      <c r="S52" s="29">
        <f>'Ж-2'!D52</f>
        <v>0.30591450143930404</v>
      </c>
      <c r="T52" s="29">
        <f>'Ж-3'!D52</f>
        <v>0.15176261786763276</v>
      </c>
      <c r="U52" s="29">
        <f>'Ж-4'!D52</f>
        <v>5.6964535284300316E-2</v>
      </c>
      <c r="V52" s="29">
        <f>'Ж-5'!D52</f>
        <v>0</v>
      </c>
      <c r="W52" s="29">
        <f>'Ж-6'!D52</f>
        <v>0</v>
      </c>
      <c r="X52" s="29">
        <f>'Ж-7'!D52</f>
        <v>0</v>
      </c>
      <c r="Y52" s="29">
        <f>'Ж-8'!D52</f>
        <v>0</v>
      </c>
      <c r="Z52" s="70">
        <f>'М-10'!D52</f>
        <v>0</v>
      </c>
      <c r="AA52" s="87"/>
      <c r="AB52" s="36">
        <v>0</v>
      </c>
      <c r="AC52" s="16"/>
      <c r="AD52" s="16"/>
      <c r="AE52" s="16"/>
      <c r="AF52" s="16"/>
      <c r="AG52" s="16"/>
    </row>
    <row r="53" spans="1:33" ht="22.5">
      <c r="A53" s="37" t="s">
        <v>288</v>
      </c>
      <c r="B53" s="18" t="s">
        <v>99</v>
      </c>
      <c r="C53" s="18"/>
      <c r="D53" s="19">
        <f>'М-1'!D53</f>
        <v>0.14598666950737393</v>
      </c>
      <c r="E53" s="29">
        <f>'М-2'!D53</f>
        <v>0.13062641788012952</v>
      </c>
      <c r="F53" s="29">
        <f>'М-3'!D53</f>
        <v>0.13196504445975699</v>
      </c>
      <c r="G53" s="29">
        <f>'М-4'!D53</f>
        <v>0.1504396424420876</v>
      </c>
      <c r="H53" s="29">
        <f>'М-5'!D53</f>
        <v>0.22808392596104154</v>
      </c>
      <c r="I53" s="29">
        <f>'М-6'!D53</f>
        <v>0.22513921129733702</v>
      </c>
      <c r="J53" s="29">
        <f>'М-7'!D53</f>
        <v>0.11298638539884326</v>
      </c>
      <c r="K53" s="29">
        <f>'М-8'!D53</f>
        <v>0.22931579875594674</v>
      </c>
      <c r="L53" s="29">
        <f>'М-9'!D53</f>
        <v>0.22726118896955996</v>
      </c>
      <c r="M53" s="29">
        <f>Стр.2!D53</f>
        <v>0.21591043998368353</v>
      </c>
      <c r="N53" s="29">
        <f>Стр.5!D53</f>
        <v>0.27257894518009335</v>
      </c>
      <c r="O53" s="29">
        <f>Стр.7!D53</f>
        <v>0.25190232046488437</v>
      </c>
      <c r="P53" s="29">
        <f>Стр.8А!D53</f>
        <v>0.17751262513105237</v>
      </c>
      <c r="Q53" s="29">
        <f>Стр.9!D53</f>
        <v>0.24087350355655537</v>
      </c>
      <c r="R53" s="29">
        <f>Стр.10!D53</f>
        <v>0.13609146645793249</v>
      </c>
      <c r="S53" s="29">
        <f>'Ж-2'!D53</f>
        <v>0</v>
      </c>
      <c r="T53" s="29">
        <f>'Ж-3'!D53</f>
        <v>0.37664307357138166</v>
      </c>
      <c r="U53" s="29">
        <f>'Ж-4'!D53</f>
        <v>0.13253818254644439</v>
      </c>
      <c r="V53" s="29">
        <f>'Ж-5'!D53</f>
        <v>9.8700356681039145E-2</v>
      </c>
      <c r="W53" s="29">
        <f>'Ж-6'!D53</f>
        <v>0.39549602805085837</v>
      </c>
      <c r="X53" s="29">
        <f>'Ж-7'!D53</f>
        <v>0.37884765383499314</v>
      </c>
      <c r="Y53" s="29">
        <f>'Ж-8'!D53</f>
        <v>0.38995816068025119</v>
      </c>
      <c r="Z53" s="70">
        <f>'М-10'!D53</f>
        <v>0.253456183394898</v>
      </c>
      <c r="AA53" s="87"/>
      <c r="AB53" s="36">
        <v>0</v>
      </c>
      <c r="AC53" s="16"/>
      <c r="AD53" s="16"/>
      <c r="AE53" s="16"/>
      <c r="AF53" s="16"/>
      <c r="AG53" s="16"/>
    </row>
    <row r="54" spans="1:33" ht="22.5">
      <c r="A54" s="37" t="s">
        <v>289</v>
      </c>
      <c r="B54" s="18" t="s">
        <v>101</v>
      </c>
      <c r="C54" s="18"/>
      <c r="D54" s="19">
        <f>'М-1'!D54</f>
        <v>1.2606524765562146</v>
      </c>
      <c r="E54" s="29">
        <f>'М-2'!D54</f>
        <v>0.62667258044838114</v>
      </c>
      <c r="F54" s="29">
        <f>'М-3'!D54</f>
        <v>1.0129513007571953</v>
      </c>
      <c r="G54" s="29">
        <f>'М-4'!D54</f>
        <v>0.64955282717532381</v>
      </c>
      <c r="H54" s="29">
        <f>'М-5'!D54</f>
        <v>3.2826577830213961</v>
      </c>
      <c r="I54" s="29">
        <f>'М-6'!D54</f>
        <v>2.5922211961740311</v>
      </c>
      <c r="J54" s="29">
        <f>'М-7'!D54</f>
        <v>1.3009093414792179</v>
      </c>
      <c r="K54" s="29">
        <f>'М-8'!D54</f>
        <v>1.3201549182112102</v>
      </c>
      <c r="L54" s="29">
        <f>'М-9'!D54</f>
        <v>2.6166533484768117</v>
      </c>
      <c r="M54" s="29">
        <f>Стр.2!D54</f>
        <v>1.2429812109934837</v>
      </c>
      <c r="N54" s="29">
        <f>Стр.5!D54</f>
        <v>3.7661227393752679</v>
      </c>
      <c r="O54" s="29">
        <f>Стр.7!D54</f>
        <v>1.2084866120383551</v>
      </c>
      <c r="P54" s="29">
        <f>Стр.8А!D54</f>
        <v>1.9161144237227088</v>
      </c>
      <c r="Q54" s="29">
        <f>Стр.9!D54</f>
        <v>1.1555765095996768</v>
      </c>
      <c r="R54" s="29">
        <f>Стр.10!D54</f>
        <v>2.3504069899984046</v>
      </c>
      <c r="S54" s="29">
        <f>'Ж-2'!D54</f>
        <v>1.311225590484532</v>
      </c>
      <c r="T54" s="29">
        <f>'Ж-3'!D54</f>
        <v>3.2524615095183282</v>
      </c>
      <c r="U54" s="29">
        <f>'Ж-4'!D54</f>
        <v>5.3410909384388008</v>
      </c>
      <c r="V54" s="29">
        <f>'Ж-5'!D54</f>
        <v>0.13637064206676625</v>
      </c>
      <c r="W54" s="29">
        <f>'Ж-6'!D54</f>
        <v>3.5483264499897</v>
      </c>
      <c r="X54" s="29">
        <f>'Ж-7'!D54</f>
        <v>3.3989599269664033</v>
      </c>
      <c r="Y54" s="29">
        <f>'Ж-8'!D54</f>
        <v>3.498641598881326</v>
      </c>
      <c r="Z54" s="70">
        <f>'М-10'!D54</f>
        <v>3.0641717694010033</v>
      </c>
      <c r="AA54" s="87"/>
      <c r="AB54" s="36">
        <v>0</v>
      </c>
      <c r="AC54" s="16"/>
      <c r="AD54" s="16"/>
      <c r="AE54" s="16"/>
      <c r="AF54" s="16"/>
      <c r="AG54" s="16"/>
    </row>
    <row r="55" spans="1:33" ht="22.5">
      <c r="A55" s="37" t="s">
        <v>290</v>
      </c>
      <c r="B55" s="18" t="s">
        <v>103</v>
      </c>
      <c r="C55" s="18"/>
      <c r="D55" s="19">
        <f>'М-1'!D55</f>
        <v>4.9725736575272857E-2</v>
      </c>
      <c r="E55" s="29">
        <f>'М-2'!D55</f>
        <v>4.943750356870568E-2</v>
      </c>
      <c r="F55" s="29">
        <f>'М-3'!D55</f>
        <v>9.9888253269112423E-2</v>
      </c>
      <c r="G55" s="29">
        <f>'М-4'!D55</f>
        <v>7.6863751215746692E-2</v>
      </c>
      <c r="H55" s="29">
        <f>'М-5'!D55</f>
        <v>0.11509565560223158</v>
      </c>
      <c r="I55" s="29">
        <f>'М-6'!D55</f>
        <v>0.11360969440022005</v>
      </c>
      <c r="J55" s="29">
        <f>'М-7'!D55</f>
        <v>5.7015162496928562E-2</v>
      </c>
      <c r="K55" s="29">
        <f>'М-8'!D55</f>
        <v>0.11571728295431594</v>
      </c>
      <c r="L55" s="29">
        <f>'М-9'!D55</f>
        <v>0.11468048626040366</v>
      </c>
      <c r="M55" s="29">
        <f>Стр.2!D55</f>
        <v>0.16342901107506927</v>
      </c>
      <c r="N55" s="29">
        <f>Стр.5!D55</f>
        <v>0.12379384930353869</v>
      </c>
      <c r="O55" s="29">
        <f>Стр.7!D55</f>
        <v>0.19067233212160753</v>
      </c>
      <c r="P55" s="29">
        <f>Стр.8А!D55</f>
        <v>8.3977854373032554E-2</v>
      </c>
      <c r="Q55" s="29">
        <f>Стр.9!D55</f>
        <v>0.18232429373683831</v>
      </c>
      <c r="R55" s="29">
        <f>Стр.10!D55</f>
        <v>5.1505832188236768E-2</v>
      </c>
      <c r="S55" s="29">
        <f>'Ж-2'!D55</f>
        <v>0.21550235399167081</v>
      </c>
      <c r="T55" s="29">
        <f>'Ж-3'!D55</f>
        <v>0.18709182525817258</v>
      </c>
      <c r="U55" s="29">
        <f>'Ж-4'!D55</f>
        <v>0.10032207847332124</v>
      </c>
      <c r="V55" s="29">
        <f>'Ж-5'!D55</f>
        <v>5.9767380165064103E-2</v>
      </c>
      <c r="W55" s="29">
        <f>'Ж-6'!D55</f>
        <v>9.7195670505119194E-2</v>
      </c>
      <c r="X55" s="29">
        <f>'Ж-7'!D55</f>
        <v>9.3104226394527353E-2</v>
      </c>
      <c r="Y55" s="29">
        <f>'Ж-8'!D55</f>
        <v>9.5834704290345074E-2</v>
      </c>
      <c r="Z55" s="70">
        <f>'М-10'!D55</f>
        <v>0.19184849702598883</v>
      </c>
      <c r="AA55" s="87"/>
      <c r="AB55" s="36">
        <v>0</v>
      </c>
      <c r="AC55" s="16"/>
      <c r="AD55" s="16"/>
      <c r="AE55" s="16"/>
      <c r="AF55" s="16"/>
      <c r="AG55" s="16"/>
    </row>
    <row r="56" spans="1:33" ht="15">
      <c r="A56" s="37" t="s">
        <v>291</v>
      </c>
      <c r="B56" s="18" t="s">
        <v>105</v>
      </c>
      <c r="C56" s="18"/>
      <c r="D56" s="19">
        <f>'М-1'!D56</f>
        <v>3.2048587404006894E-2</v>
      </c>
      <c r="E56" s="29">
        <f>'М-2'!D56</f>
        <v>4.4117749663566075E-2</v>
      </c>
      <c r="F56" s="29">
        <f>'М-3'!D56</f>
        <v>4.4569857233316579E-2</v>
      </c>
      <c r="G56" s="29">
        <f>'М-4'!D56</f>
        <v>3.4296389274857154E-2</v>
      </c>
      <c r="H56" s="29">
        <f>'М-5'!D56</f>
        <v>7.7033035974902034E-2</v>
      </c>
      <c r="I56" s="29">
        <f>'М-6'!D56</f>
        <v>7.6038488421105013E-2</v>
      </c>
      <c r="J56" s="29">
        <f>'М-7'!D56</f>
        <v>3.8160007350056993E-2</v>
      </c>
      <c r="K56" s="29">
        <f>'М-8'!D56</f>
        <v>7.744908853505765E-2</v>
      </c>
      <c r="L56" s="29">
        <f>'М-9'!D56</f>
        <v>7.6755164888653249E-2</v>
      </c>
      <c r="M56" s="29">
        <f>Стр.2!D56</f>
        <v>7.2921564378284412E-2</v>
      </c>
      <c r="N56" s="29">
        <f>Стр.5!D56</f>
        <v>9.2060778073617747E-2</v>
      </c>
      <c r="O56" s="29">
        <f>Стр.7!D56</f>
        <v>8.5077457487500271E-2</v>
      </c>
      <c r="P56" s="29">
        <f>Стр.8А!D56</f>
        <v>5.9953091302257212E-2</v>
      </c>
      <c r="Q56" s="29">
        <f>Стр.9!D56</f>
        <v>8.1352586275817318E-2</v>
      </c>
      <c r="R56" s="29">
        <f>Стр.10!D56</f>
        <v>4.5963514471079873E-2</v>
      </c>
      <c r="S56" s="29">
        <f>'Ж-2'!D56</f>
        <v>9.6156543302199013E-2</v>
      </c>
      <c r="T56" s="29">
        <f>'Ж-3'!D56</f>
        <v>0.21068722889435457</v>
      </c>
      <c r="U56" s="29">
        <f>'Ж-4'!D56</f>
        <v>4.476342881739178E-2</v>
      </c>
      <c r="V56" s="29">
        <f>'Ж-5'!D56</f>
        <v>2.6668036670834283E-2</v>
      </c>
      <c r="W56" s="29">
        <f>'Ж-6'!D56</f>
        <v>0.13357477791738984</v>
      </c>
      <c r="X56" s="29">
        <f>'Ж-7'!D56</f>
        <v>0.12795195813957952</v>
      </c>
      <c r="Y56" s="29">
        <f>'Ж-8'!D56</f>
        <v>0.13170441930011015</v>
      </c>
      <c r="Z56" s="70">
        <f>'М-10'!D56</f>
        <v>0.13182747879022941</v>
      </c>
      <c r="AA56" s="87"/>
      <c r="AB56" s="36">
        <v>0</v>
      </c>
      <c r="AC56" s="16"/>
      <c r="AD56" s="16"/>
      <c r="AE56" s="16"/>
      <c r="AF56" s="16"/>
      <c r="AG56" s="16"/>
    </row>
    <row r="57" spans="1:33" ht="15">
      <c r="A57" s="37" t="s">
        <v>292</v>
      </c>
      <c r="B57" s="18" t="s">
        <v>107</v>
      </c>
      <c r="C57" s="18"/>
      <c r="D57" s="19">
        <f>'М-1'!D57</f>
        <v>0.12139616440911701</v>
      </c>
      <c r="E57" s="29">
        <f>'М-2'!D57</f>
        <v>0.16711268811956811</v>
      </c>
      <c r="F57" s="29">
        <f>'М-3'!D57</f>
        <v>0.16882521679286547</v>
      </c>
      <c r="G57" s="29">
        <f>'М-4'!D57</f>
        <v>0.12991056543506502</v>
      </c>
      <c r="H57" s="29">
        <f>'М-5'!D57</f>
        <v>0.19452786862349034</v>
      </c>
      <c r="I57" s="29">
        <f>'М-6'!D57</f>
        <v>0.19201638490178072</v>
      </c>
      <c r="J57" s="29">
        <f>'М-7'!D57</f>
        <v>9.6363654924386435E-2</v>
      </c>
      <c r="K57" s="29">
        <f>'М-8'!D57</f>
        <v>0.19557850640166111</v>
      </c>
      <c r="L57" s="29">
        <f>'М-9'!D57</f>
        <v>0.19382617396124593</v>
      </c>
      <c r="M57" s="29">
        <f>Стр.2!D57</f>
        <v>0.27621804688744123</v>
      </c>
      <c r="N57" s="29">
        <f>Стр.5!D57</f>
        <v>0.27897205476853831</v>
      </c>
      <c r="O57" s="29">
        <f>Стр.7!D57</f>
        <v>0.32226309654356095</v>
      </c>
      <c r="P57" s="29">
        <f>Стр.8А!D57</f>
        <v>0.2270950428115803</v>
      </c>
      <c r="Q57" s="29">
        <f>Стр.9!D57</f>
        <v>0.30815373589324674</v>
      </c>
      <c r="R57" s="29">
        <f>Стр.10!D57</f>
        <v>0.34820844296272663</v>
      </c>
      <c r="S57" s="29">
        <f>'Ж-2'!D57</f>
        <v>0.36422933069014812</v>
      </c>
      <c r="T57" s="29">
        <f>'Ж-3'!D57</f>
        <v>0.48184614955827088</v>
      </c>
      <c r="U57" s="29">
        <f>'Ж-4'!D57</f>
        <v>0.11303896166008036</v>
      </c>
      <c r="V57" s="29">
        <f>'Ж-5'!D57</f>
        <v>5.0507645209913403E-2</v>
      </c>
      <c r="W57" s="29">
        <f>'Ж-6'!D57</f>
        <v>0.26283899629553331</v>
      </c>
      <c r="X57" s="29">
        <f>'Ж-7'!D57</f>
        <v>0.25177480940491875</v>
      </c>
      <c r="Y57" s="29">
        <f>'Ж-8'!D57</f>
        <v>0.25915863695417229</v>
      </c>
      <c r="Z57" s="70">
        <f>'М-10'!D57</f>
        <v>0.22697568662229647</v>
      </c>
      <c r="AA57" s="87"/>
      <c r="AB57" s="36">
        <v>0</v>
      </c>
      <c r="AC57" s="16"/>
      <c r="AD57" s="16"/>
      <c r="AE57" s="16"/>
      <c r="AF57" s="16"/>
      <c r="AG57" s="16"/>
    </row>
    <row r="58" spans="1:33" ht="15">
      <c r="A58" s="37" t="s">
        <v>293</v>
      </c>
      <c r="B58" s="18" t="s">
        <v>109</v>
      </c>
      <c r="C58" s="18"/>
      <c r="D58" s="19">
        <f>'М-1'!D58</f>
        <v>7.5327876376939204E-2</v>
      </c>
      <c r="E58" s="29">
        <f>'М-2'!D58</f>
        <v>6.7402117541559337E-2</v>
      </c>
      <c r="F58" s="29">
        <f>'М-3'!D58</f>
        <v>6.8092837439789292E-2</v>
      </c>
      <c r="G58" s="29">
        <f>'М-4'!D58</f>
        <v>7.7625572432804255E-2</v>
      </c>
      <c r="H58" s="29">
        <f>'М-5'!D58</f>
        <v>0.11768936051721139</v>
      </c>
      <c r="I58" s="29">
        <f>'М-6'!D58</f>
        <v>0.11616991286557708</v>
      </c>
      <c r="J58" s="29">
        <f>'М-7'!D58</f>
        <v>7.7733348305671732E-2</v>
      </c>
      <c r="K58" s="29">
        <f>'М-8'!D58</f>
        <v>0.1183249963730047</v>
      </c>
      <c r="L58" s="29">
        <f>'М-9'!D58</f>
        <v>0.11726483524655353</v>
      </c>
      <c r="M58" s="29">
        <f>Стр.2!D58</f>
        <v>0.11140794557793456</v>
      </c>
      <c r="N58" s="29">
        <f>Стр.5!D58</f>
        <v>0.14064841094580463</v>
      </c>
      <c r="O58" s="29">
        <f>Стр.7!D58</f>
        <v>0.12997944893923666</v>
      </c>
      <c r="P58" s="29">
        <f>Стр.8А!D58</f>
        <v>9.1595000600671009E-2</v>
      </c>
      <c r="Q58" s="29">
        <f>Стр.9!D58</f>
        <v>0.13809852608549247</v>
      </c>
      <c r="R58" s="29">
        <f>Стр.10!D58</f>
        <v>0.14044407199496653</v>
      </c>
      <c r="S58" s="29">
        <f>'Ж-2'!D58</f>
        <v>0.1469058300450263</v>
      </c>
      <c r="T58" s="29">
        <f>'Ж-3'!D58</f>
        <v>0.32188326636637438</v>
      </c>
      <c r="U58" s="29">
        <f>'Ж-4'!D58</f>
        <v>6.8388571804348569E-2</v>
      </c>
      <c r="V58" s="29">
        <f>'Ж-5'!D58</f>
        <v>5.0928542253329379E-2</v>
      </c>
      <c r="W58" s="29">
        <f>'Ж-6'!D58</f>
        <v>0.20407257737379036</v>
      </c>
      <c r="X58" s="29">
        <f>'Ж-7'!D58</f>
        <v>0.19548215826880236</v>
      </c>
      <c r="Y58" s="29">
        <f>'Ж-8'!D58</f>
        <v>0.2012150850418353</v>
      </c>
      <c r="Z58" s="70">
        <f>'М-10'!D58</f>
        <v>0.20140309259618416</v>
      </c>
      <c r="AA58" s="87"/>
      <c r="AB58" s="36">
        <v>0</v>
      </c>
      <c r="AC58" s="16"/>
      <c r="AD58" s="16"/>
      <c r="AE58" s="16"/>
      <c r="AF58" s="16"/>
      <c r="AG58" s="16"/>
    </row>
    <row r="59" spans="1:33" ht="15">
      <c r="A59" s="37" t="s">
        <v>294</v>
      </c>
      <c r="B59" s="18" t="s">
        <v>111</v>
      </c>
      <c r="C59" s="18"/>
      <c r="D59" s="19">
        <f>'М-1'!D59</f>
        <v>0.1992142185175251</v>
      </c>
      <c r="E59" s="29">
        <f>'М-2'!D59</f>
        <v>0</v>
      </c>
      <c r="F59" s="29">
        <f>'М-3'!D59</f>
        <v>0.30013371874287337</v>
      </c>
      <c r="G59" s="29">
        <f>'М-4'!D59</f>
        <v>0</v>
      </c>
      <c r="H59" s="29">
        <f>'М-5'!D59</f>
        <v>0.31124458979758446</v>
      </c>
      <c r="I59" s="29">
        <f>'М-6'!D59</f>
        <v>0.24066053574356525</v>
      </c>
      <c r="J59" s="29">
        <f>'М-7'!D59</f>
        <v>0.20557579717202434</v>
      </c>
      <c r="K59" s="29">
        <f>'М-8'!D59</f>
        <v>0.20861707349510464</v>
      </c>
      <c r="L59" s="29">
        <f>'М-9'!D59</f>
        <v>0.20674791889199515</v>
      </c>
      <c r="M59" s="29">
        <f>Стр.2!D59</f>
        <v>0.29463258334660386</v>
      </c>
      <c r="N59" s="29">
        <f>Стр.5!D59</f>
        <v>0.14878509587655386</v>
      </c>
      <c r="O59" s="29">
        <f>Стр.7!D59</f>
        <v>0.3819414477553324</v>
      </c>
      <c r="P59" s="29">
        <f>Стр.8А!D59</f>
        <v>4.5419008562316121E-2</v>
      </c>
      <c r="Q59" s="29">
        <f>Стр.9!D59</f>
        <v>0.4565240531751818</v>
      </c>
      <c r="R59" s="29">
        <f>Стр.10!D59</f>
        <v>5.8034740493787818E-2</v>
      </c>
      <c r="S59" s="29">
        <f>'Ж-2'!D59</f>
        <v>0</v>
      </c>
      <c r="T59" s="29">
        <f>'Ж-3'!D59</f>
        <v>0</v>
      </c>
      <c r="U59" s="29">
        <f>'Ж-4'!D59</f>
        <v>0</v>
      </c>
      <c r="V59" s="29">
        <f>'Ж-5'!D59</f>
        <v>0</v>
      </c>
      <c r="W59" s="29">
        <f>'Ж-6'!D59</f>
        <v>0</v>
      </c>
      <c r="X59" s="29">
        <f>'Ж-7'!D59</f>
        <v>0</v>
      </c>
      <c r="Y59" s="29">
        <f>'Ж-8'!D59</f>
        <v>0</v>
      </c>
      <c r="Z59" s="70">
        <f>'М-10'!D59</f>
        <v>0</v>
      </c>
      <c r="AA59" s="87"/>
      <c r="AB59" s="36">
        <v>0</v>
      </c>
      <c r="AC59" s="16"/>
      <c r="AD59" s="16"/>
      <c r="AE59" s="16"/>
      <c r="AF59" s="16"/>
      <c r="AG59" s="16"/>
    </row>
    <row r="60" spans="1:33" ht="15">
      <c r="A60" s="37" t="s">
        <v>295</v>
      </c>
      <c r="B60" s="18" t="s">
        <v>113</v>
      </c>
      <c r="C60" s="18"/>
      <c r="D60" s="19">
        <f>'М-1'!D60</f>
        <v>0</v>
      </c>
      <c r="E60" s="29">
        <f>'М-2'!D60</f>
        <v>0</v>
      </c>
      <c r="F60" s="29">
        <f>'М-3'!D60</f>
        <v>0</v>
      </c>
      <c r="G60" s="29">
        <f>'М-4'!D60</f>
        <v>0</v>
      </c>
      <c r="H60" s="29">
        <f>'М-5'!D60</f>
        <v>0</v>
      </c>
      <c r="I60" s="29">
        <f>'М-6'!D60</f>
        <v>0</v>
      </c>
      <c r="J60" s="29">
        <f>'М-7'!D60</f>
        <v>0</v>
      </c>
      <c r="K60" s="29">
        <f>'М-8'!D60</f>
        <v>0</v>
      </c>
      <c r="L60" s="29">
        <f>'М-9'!D60</f>
        <v>0</v>
      </c>
      <c r="M60" s="29">
        <f>Стр.2!D60</f>
        <v>0</v>
      </c>
      <c r="N60" s="29">
        <f>Стр.5!D60</f>
        <v>0</v>
      </c>
      <c r="O60" s="29">
        <f>Стр.7!D60</f>
        <v>0.12413097052048323</v>
      </c>
      <c r="P60" s="29">
        <f>Стр.8А!D60</f>
        <v>0.19681570377003685</v>
      </c>
      <c r="Q60" s="29">
        <f>Стр.9!D60</f>
        <v>0</v>
      </c>
      <c r="R60" s="29">
        <f>Стр.10!D60</f>
        <v>0</v>
      </c>
      <c r="S60" s="29">
        <f>'Ж-2'!D60</f>
        <v>0</v>
      </c>
      <c r="T60" s="29">
        <f>'Ж-3'!D60</f>
        <v>0</v>
      </c>
      <c r="U60" s="29">
        <f>'Ж-4'!D60</f>
        <v>0</v>
      </c>
      <c r="V60" s="29">
        <f>'Ж-5'!D60</f>
        <v>0</v>
      </c>
      <c r="W60" s="29">
        <f>'Ж-6'!D60</f>
        <v>0</v>
      </c>
      <c r="X60" s="29">
        <f>'Ж-7'!D60</f>
        <v>0</v>
      </c>
      <c r="Y60" s="29">
        <f>'Ж-8'!D60</f>
        <v>0</v>
      </c>
      <c r="Z60" s="70">
        <f>'М-10'!D60</f>
        <v>0</v>
      </c>
      <c r="AA60" s="87"/>
      <c r="AB60" s="36">
        <v>0</v>
      </c>
      <c r="AC60" s="16"/>
      <c r="AD60" s="16"/>
      <c r="AE60" s="16"/>
      <c r="AF60" s="16"/>
      <c r="AG60" s="16"/>
    </row>
    <row r="61" spans="1:33" ht="15.75" thickBot="1">
      <c r="A61" s="77" t="s">
        <v>296</v>
      </c>
      <c r="B61" s="30" t="s">
        <v>115</v>
      </c>
      <c r="C61" s="30"/>
      <c r="D61" s="31">
        <f>'М-1'!D61</f>
        <v>1.400724973951349E-2</v>
      </c>
      <c r="E61" s="78">
        <f>'М-2'!D61</f>
        <v>1.3926057343297382E-2</v>
      </c>
      <c r="F61" s="78">
        <f>'М-3'!D61</f>
        <v>4.6895893553573877E-3</v>
      </c>
      <c r="G61" s="78">
        <f>'М-4'!D61</f>
        <v>1.4434507270562775E-2</v>
      </c>
      <c r="H61" s="78">
        <f>'М-5'!D61</f>
        <v>9.7263934311744935E-3</v>
      </c>
      <c r="I61" s="78">
        <f>'М-6'!D61</f>
        <v>1.4401228867633523E-2</v>
      </c>
      <c r="J61" s="78">
        <f>'М-7'!D61</f>
        <v>4.8181827462193232E-3</v>
      </c>
      <c r="K61" s="78">
        <f>'М-8'!D61</f>
        <v>1.4668387980124551E-2</v>
      </c>
      <c r="L61" s="78">
        <f>'М-9'!D61</f>
        <v>1.4536963047093414E-2</v>
      </c>
      <c r="M61" s="78">
        <f>Стр.2!D61</f>
        <v>2.7621804688744128E-2</v>
      </c>
      <c r="N61" s="78">
        <f>Стр.5!D61</f>
        <v>1.3948602738426961E-2</v>
      </c>
      <c r="O61" s="78">
        <f>Стр.7!D61</f>
        <v>8.9517526817656078E-3</v>
      </c>
      <c r="P61" s="78">
        <f>Стр.8А!D61</f>
        <v>0</v>
      </c>
      <c r="Q61" s="78">
        <f>Стр.9!D61</f>
        <v>8.5598259970346563E-3</v>
      </c>
      <c r="R61" s="78">
        <f>Стр.10!D61</f>
        <v>0</v>
      </c>
      <c r="S61" s="78">
        <f>'Ж-2'!D61</f>
        <v>0</v>
      </c>
      <c r="T61" s="78">
        <f>'Ж-3'!D61</f>
        <v>0</v>
      </c>
      <c r="U61" s="78">
        <f>'Ж-4'!D61</f>
        <v>0</v>
      </c>
      <c r="V61" s="78">
        <f>'Ж-5'!D61</f>
        <v>0</v>
      </c>
      <c r="W61" s="78">
        <f>'Ж-6'!D61</f>
        <v>0</v>
      </c>
      <c r="X61" s="78">
        <f>'Ж-7'!D61</f>
        <v>0</v>
      </c>
      <c r="Y61" s="78">
        <f>'Ж-8'!D61</f>
        <v>0</v>
      </c>
      <c r="Z61" s="79">
        <f>'М-10'!D61</f>
        <v>0</v>
      </c>
      <c r="AA61" s="88"/>
      <c r="AB61" s="36">
        <v>0</v>
      </c>
      <c r="AC61" s="16"/>
      <c r="AD61" s="16"/>
      <c r="AE61" s="16"/>
      <c r="AF61" s="16"/>
      <c r="AG61" s="16"/>
    </row>
    <row r="62" spans="1:33" ht="15.75" thickBot="1">
      <c r="A62" s="60" t="s">
        <v>250</v>
      </c>
      <c r="B62" s="61" t="s">
        <v>117</v>
      </c>
      <c r="C62" s="62"/>
      <c r="D62" s="63">
        <f>'М-1'!D62</f>
        <v>6.330351675935729E-2</v>
      </c>
      <c r="E62" s="50">
        <f>'М-2'!D62</f>
        <v>7.8300027079411208E-2</v>
      </c>
      <c r="F62" s="50">
        <f>'М-3'!D62</f>
        <v>6.8755167976081583E-2</v>
      </c>
      <c r="G62" s="50">
        <f>'М-4'!D62</f>
        <v>7.0542564023986648E-2</v>
      </c>
      <c r="H62" s="50">
        <f>'М-5'!D62</f>
        <v>6.5935310752856205E-2</v>
      </c>
      <c r="I62" s="50">
        <f>'М-6'!D62</f>
        <v>6.5084042187516733E-2</v>
      </c>
      <c r="J62" s="50">
        <f>'М-7'!D62</f>
        <v>7.0640505799792239E-2</v>
      </c>
      <c r="K62" s="50">
        <f>'М-8'!D62</f>
        <v>7.1685557312152676E-2</v>
      </c>
      <c r="L62" s="50">
        <f>'М-9'!D62</f>
        <v>7.7957577541221929E-2</v>
      </c>
      <c r="M62" s="50">
        <f>Стр.2!D62</f>
        <v>0.23221831616896235</v>
      </c>
      <c r="N62" s="50">
        <f>Стр.5!D62</f>
        <v>8.7950110718522836E-2</v>
      </c>
      <c r="O62" s="50">
        <f>Стр.7!D62</f>
        <v>0.22577390846960438</v>
      </c>
      <c r="P62" s="50">
        <f>Стр.8А!D62</f>
        <v>0.18722920647154589</v>
      </c>
      <c r="Q62" s="50">
        <f>Стр.9!D62</f>
        <v>0.14325320238659434</v>
      </c>
      <c r="R62" s="50">
        <f>Стр.10!D62</f>
        <v>0.12519233465720564</v>
      </c>
      <c r="S62" s="50">
        <f>'Ж-2'!D62</f>
        <v>0</v>
      </c>
      <c r="T62" s="50">
        <f>'Ж-3'!D62</f>
        <v>1.9629853814585475E-2</v>
      </c>
      <c r="U62" s="50">
        <f>'Ж-4'!D62</f>
        <v>3.684061055212922E-2</v>
      </c>
      <c r="V62" s="50">
        <f>'Ж-5'!D62</f>
        <v>0</v>
      </c>
      <c r="W62" s="50">
        <f>'Ж-6'!D62</f>
        <v>0</v>
      </c>
      <c r="X62" s="50">
        <f>'Ж-7'!D62</f>
        <v>0</v>
      </c>
      <c r="Y62" s="50">
        <f>'Ж-8'!D62</f>
        <v>9.8185490371269016E-2</v>
      </c>
      <c r="Z62" s="68">
        <f>'М-10'!D62</f>
        <v>4.3962007784529133E-2</v>
      </c>
      <c r="AA62" s="85">
        <f>('М-1'!E62+'М-2'!E62+'М-3'!E62+'М-4'!E62+'М-5'!E62+'М-6'!E62+'М-7'!E62+'М-8'!E62+'М-9'!E62+Стр.2!E62+Стр.5!E62+Стр.7!E62+Стр.8А!E62+Стр.9!E62+Стр.10!E62+'Ж-2'!E62+'Ж-3'!E62+'Ж-4'!E62+'Ж-5'!E62+'Ж-6'!E62+'Ж-7'!E62+'Ж-8'!E62+'М-10'!E62)/12/ТАРИФ.!AA21</f>
        <v>6.6863478769628365E-2</v>
      </c>
      <c r="AB62" s="36">
        <f t="shared" ref="AB62" si="1">SUM(AB63:AB69)</f>
        <v>0</v>
      </c>
      <c r="AC62" s="16"/>
      <c r="AD62" s="16"/>
      <c r="AE62" s="16"/>
      <c r="AF62" s="16"/>
      <c r="AG62" s="16"/>
    </row>
    <row r="63" spans="1:33" ht="15">
      <c r="A63" s="57" t="s">
        <v>297</v>
      </c>
      <c r="B63" s="34" t="s">
        <v>119</v>
      </c>
      <c r="C63" s="34"/>
      <c r="D63" s="58">
        <f>'М-1'!D63</f>
        <v>0</v>
      </c>
      <c r="E63" s="59">
        <f>'М-2'!D63</f>
        <v>1.5363446321780215E-2</v>
      </c>
      <c r="F63" s="59">
        <f>'М-3'!D63</f>
        <v>5.1736290147406227E-3</v>
      </c>
      <c r="G63" s="59">
        <f>'М-4'!D63</f>
        <v>5.3081254362676751E-3</v>
      </c>
      <c r="H63" s="59">
        <f>'М-5'!D63</f>
        <v>0</v>
      </c>
      <c r="I63" s="59">
        <f>'М-6'!D63</f>
        <v>0</v>
      </c>
      <c r="J63" s="59">
        <f>'М-7'!D63</f>
        <v>5.3154952737355932E-3</v>
      </c>
      <c r="K63" s="59">
        <f>'М-8'!D63</f>
        <v>5.3941324000113568E-3</v>
      </c>
      <c r="L63" s="59">
        <f>'М-9'!D63</f>
        <v>1.069160475934298E-2</v>
      </c>
      <c r="M63" s="59">
        <f>Стр.2!D63</f>
        <v>2.0315207345241674E-2</v>
      </c>
      <c r="N63" s="59">
        <f>Стр.5!D63</f>
        <v>7.6941593788137294E-3</v>
      </c>
      <c r="O63" s="59">
        <f>Стр.7!D63</f>
        <v>1.9751429772526561E-2</v>
      </c>
      <c r="P63" s="59">
        <f>Стр.8А!D63</f>
        <v>1.5658427283877549E-2</v>
      </c>
      <c r="Q63" s="59">
        <f>Стр.9!D63</f>
        <v>1.8886670360080897E-2</v>
      </c>
      <c r="R63" s="59">
        <f>Стр.10!D63</f>
        <v>2.4009315730805739E-2</v>
      </c>
      <c r="S63" s="59">
        <f>'Ж-2'!D63</f>
        <v>0</v>
      </c>
      <c r="T63" s="59">
        <f>'Ж-3'!D63</f>
        <v>0</v>
      </c>
      <c r="U63" s="59">
        <f>'Ж-4'!D63</f>
        <v>0</v>
      </c>
      <c r="V63" s="59">
        <f>'Ж-5'!D63</f>
        <v>0</v>
      </c>
      <c r="W63" s="59">
        <f>'Ж-6'!D63</f>
        <v>0</v>
      </c>
      <c r="X63" s="59">
        <f>'Ж-7'!D63</f>
        <v>0</v>
      </c>
      <c r="Y63" s="59">
        <f>'Ж-8'!D63</f>
        <v>0</v>
      </c>
      <c r="Z63" s="69">
        <f>'М-10'!D63</f>
        <v>0</v>
      </c>
      <c r="AA63" s="86"/>
      <c r="AB63" s="36">
        <v>0</v>
      </c>
      <c r="AC63" s="16"/>
      <c r="AD63" s="16"/>
      <c r="AE63" s="16"/>
      <c r="AF63" s="16"/>
      <c r="AG63" s="16"/>
    </row>
    <row r="64" spans="1:33" ht="15">
      <c r="A64" s="37" t="s">
        <v>298</v>
      </c>
      <c r="B64" s="18" t="s">
        <v>121</v>
      </c>
      <c r="C64" s="18"/>
      <c r="D64" s="19">
        <f>'М-1'!D64</f>
        <v>0</v>
      </c>
      <c r="E64" s="29">
        <f>'М-2'!D64</f>
        <v>0</v>
      </c>
      <c r="F64" s="29">
        <f>'М-3'!D64</f>
        <v>0</v>
      </c>
      <c r="G64" s="29">
        <f>'М-4'!D64</f>
        <v>0</v>
      </c>
      <c r="H64" s="29">
        <f>'М-5'!D64</f>
        <v>0</v>
      </c>
      <c r="I64" s="29">
        <f>'М-6'!D64</f>
        <v>0</v>
      </c>
      <c r="J64" s="29">
        <f>'М-7'!D64</f>
        <v>0</v>
      </c>
      <c r="K64" s="29">
        <f>'М-8'!D64</f>
        <v>0</v>
      </c>
      <c r="L64" s="29">
        <f>'М-9'!D64</f>
        <v>0</v>
      </c>
      <c r="M64" s="29">
        <f>Стр.2!D64</f>
        <v>8.7070796374471807E-2</v>
      </c>
      <c r="N64" s="29">
        <f>Стр.5!D64</f>
        <v>3.2977098050753516E-2</v>
      </c>
      <c r="O64" s="29">
        <f>Стр.7!D64</f>
        <v>8.4654450757114905E-2</v>
      </c>
      <c r="P64" s="29">
        <f>Стр.8А!D64</f>
        <v>0</v>
      </c>
      <c r="Q64" s="29">
        <f>Стр.9!D64</f>
        <v>0</v>
      </c>
      <c r="R64" s="29">
        <f>Стр.10!D64</f>
        <v>0</v>
      </c>
      <c r="S64" s="29">
        <f>'Ж-2'!D64</f>
        <v>0</v>
      </c>
      <c r="T64" s="29">
        <f>'Ж-3'!D64</f>
        <v>0</v>
      </c>
      <c r="U64" s="29">
        <f>'Ж-4'!D64</f>
        <v>0</v>
      </c>
      <c r="V64" s="29">
        <f>'Ж-5'!D64</f>
        <v>0</v>
      </c>
      <c r="W64" s="29">
        <f>'Ж-6'!D64</f>
        <v>0</v>
      </c>
      <c r="X64" s="29">
        <f>'Ж-7'!D64</f>
        <v>0</v>
      </c>
      <c r="Y64" s="29">
        <f>'Ж-8'!D64</f>
        <v>0</v>
      </c>
      <c r="Z64" s="70">
        <f>'М-10'!D64</f>
        <v>0</v>
      </c>
      <c r="AA64" s="87"/>
      <c r="AB64" s="36">
        <v>0</v>
      </c>
      <c r="AC64" s="16"/>
      <c r="AD64" s="16"/>
      <c r="AE64" s="16"/>
      <c r="AF64" s="16"/>
      <c r="AG64" s="16"/>
    </row>
    <row r="65" spans="1:33" ht="15">
      <c r="A65" s="37" t="s">
        <v>299</v>
      </c>
      <c r="B65" s="18" t="s">
        <v>123</v>
      </c>
      <c r="C65" s="18"/>
      <c r="D65" s="19">
        <f>'М-1'!D65</f>
        <v>0</v>
      </c>
      <c r="E65" s="29">
        <f>'М-2'!D65</f>
        <v>0</v>
      </c>
      <c r="F65" s="29">
        <f>'М-3'!D65</f>
        <v>0</v>
      </c>
      <c r="G65" s="29">
        <f>'М-4'!D65</f>
        <v>0</v>
      </c>
      <c r="H65" s="29">
        <f>'М-5'!D65</f>
        <v>0</v>
      </c>
      <c r="I65" s="29">
        <f>'М-6'!D65</f>
        <v>0</v>
      </c>
      <c r="J65" s="29">
        <f>'М-7'!D65</f>
        <v>0</v>
      </c>
      <c r="K65" s="29">
        <f>'М-8'!D65</f>
        <v>0</v>
      </c>
      <c r="L65" s="29">
        <f>'М-9'!D65</f>
        <v>0</v>
      </c>
      <c r="M65" s="29">
        <f>Стр.2!D65</f>
        <v>0</v>
      </c>
      <c r="N65" s="29">
        <f>Стр.5!D65</f>
        <v>0</v>
      </c>
      <c r="O65" s="29">
        <f>Стр.7!D65</f>
        <v>0</v>
      </c>
      <c r="P65" s="29">
        <f>Стр.8А!D65</f>
        <v>2.3128972268923676E-2</v>
      </c>
      <c r="Q65" s="29">
        <f>Стр.9!D65</f>
        <v>0</v>
      </c>
      <c r="R65" s="29">
        <f>Стр.10!D65</f>
        <v>0</v>
      </c>
      <c r="S65" s="29">
        <f>'Ж-2'!D65</f>
        <v>0</v>
      </c>
      <c r="T65" s="29">
        <f>'Ж-3'!D65</f>
        <v>1.9629853814585475E-2</v>
      </c>
      <c r="U65" s="29">
        <f>'Ж-4'!D65</f>
        <v>3.684061055212922E-2</v>
      </c>
      <c r="V65" s="29">
        <f>'Ж-5'!D65</f>
        <v>0</v>
      </c>
      <c r="W65" s="29">
        <f>'Ж-6'!D65</f>
        <v>0</v>
      </c>
      <c r="X65" s="29">
        <f>'Ж-7'!D65</f>
        <v>0</v>
      </c>
      <c r="Y65" s="29">
        <f>'Ж-8'!D65</f>
        <v>0</v>
      </c>
      <c r="Z65" s="70">
        <f>'М-10'!D65</f>
        <v>0</v>
      </c>
      <c r="AA65" s="87"/>
      <c r="AB65" s="36">
        <v>0</v>
      </c>
      <c r="AC65" s="16"/>
      <c r="AD65" s="16"/>
      <c r="AE65" s="16"/>
      <c r="AF65" s="16"/>
      <c r="AG65" s="16"/>
    </row>
    <row r="66" spans="1:33" ht="15">
      <c r="A66" s="37" t="s">
        <v>300</v>
      </c>
      <c r="B66" s="18" t="s">
        <v>125</v>
      </c>
      <c r="C66" s="18"/>
      <c r="D66" s="19">
        <f>'М-1'!D66</f>
        <v>4.3416012269462088E-2</v>
      </c>
      <c r="E66" s="29">
        <f>'М-2'!D66</f>
        <v>4.3164353297439791E-2</v>
      </c>
      <c r="F66" s="29">
        <f>'М-3'!D66</f>
        <v>4.3606690701726618E-2</v>
      </c>
      <c r="G66" s="29">
        <f>'М-4'!D66</f>
        <v>4.4740313510263703E-2</v>
      </c>
      <c r="H66" s="29">
        <f>'М-5'!D66</f>
        <v>4.5220998882556623E-2</v>
      </c>
      <c r="I66" s="29">
        <f>'М-6'!D66</f>
        <v>4.4637165813410068E-2</v>
      </c>
      <c r="J66" s="29">
        <f>'М-7'!D66</f>
        <v>4.4802431265918354E-2</v>
      </c>
      <c r="K66" s="29">
        <f>'М-8'!D66</f>
        <v>4.5465235814410282E-2</v>
      </c>
      <c r="L66" s="29">
        <f>'М-9'!D66</f>
        <v>4.5057879151888802E-2</v>
      </c>
      <c r="M66" s="29">
        <f>Стр.2!D66</f>
        <v>8.5614851849771689E-2</v>
      </c>
      <c r="N66" s="29">
        <f>Стр.5!D66</f>
        <v>3.2425675216155782E-2</v>
      </c>
      <c r="O66" s="29">
        <f>Стр.7!D66</f>
        <v>8.3238910883777384E-2</v>
      </c>
      <c r="P66" s="29">
        <f>Стр.8А!D66</f>
        <v>8.7986233454063256E-2</v>
      </c>
      <c r="Q66" s="29">
        <f>Стр.9!D66</f>
        <v>7.9594535134909009E-2</v>
      </c>
      <c r="R66" s="29">
        <f>Стр.10!D66</f>
        <v>0.1011830189263999</v>
      </c>
      <c r="S66" s="29">
        <f>'Ж-2'!D66</f>
        <v>0</v>
      </c>
      <c r="T66" s="29">
        <f>'Ж-3'!D66</f>
        <v>0</v>
      </c>
      <c r="U66" s="29">
        <f>'Ж-4'!D66</f>
        <v>0</v>
      </c>
      <c r="V66" s="29">
        <f>'Ж-5'!D66</f>
        <v>0</v>
      </c>
      <c r="W66" s="29">
        <f>'Ж-6'!D66</f>
        <v>0</v>
      </c>
      <c r="X66" s="29">
        <f>'Ж-7'!D66</f>
        <v>0</v>
      </c>
      <c r="Y66" s="29">
        <f>'Ж-8'!D66</f>
        <v>0</v>
      </c>
      <c r="Z66" s="70">
        <f>'М-10'!D66</f>
        <v>3.0150853650341227E-2</v>
      </c>
      <c r="AA66" s="87"/>
      <c r="AB66" s="36">
        <v>0</v>
      </c>
      <c r="AC66" s="16"/>
      <c r="AD66" s="16"/>
      <c r="AE66" s="16"/>
      <c r="AF66" s="16"/>
      <c r="AG66" s="16"/>
    </row>
    <row r="67" spans="1:33" ht="15">
      <c r="A67" s="37" t="s">
        <v>301</v>
      </c>
      <c r="B67" s="18" t="s">
        <v>127</v>
      </c>
      <c r="C67" s="18"/>
      <c r="D67" s="19">
        <f>'М-1'!D67</f>
        <v>1.5113470244153013E-3</v>
      </c>
      <c r="E67" s="29">
        <f>'М-2'!D67</f>
        <v>1.5025865690291016E-3</v>
      </c>
      <c r="F67" s="29">
        <f>'М-3'!D67</f>
        <v>1.5179846971576658E-3</v>
      </c>
      <c r="G67" s="29">
        <f>'М-4'!D67</f>
        <v>1.5574470376383675E-3</v>
      </c>
      <c r="H67" s="29">
        <f>'М-5'!D67</f>
        <v>1.5741800900105187E-3</v>
      </c>
      <c r="I67" s="29">
        <f>'М-6'!D67</f>
        <v>1.5538563816438122E-3</v>
      </c>
      <c r="J67" s="29">
        <f>'М-7'!D67</f>
        <v>1.5596094077010381E-3</v>
      </c>
      <c r="K67" s="29">
        <f>'М-8'!D67</f>
        <v>1.582682178086189E-3</v>
      </c>
      <c r="L67" s="29">
        <f>'М-9'!D67</f>
        <v>3.1370035165836797E-3</v>
      </c>
      <c r="M67" s="29">
        <f>Стр.2!D67</f>
        <v>2.9803232684251411E-3</v>
      </c>
      <c r="N67" s="29">
        <f>Стр.5!D67</f>
        <v>1.1287643703533805E-3</v>
      </c>
      <c r="O67" s="29">
        <f>Стр.7!D67</f>
        <v>2.897614813147049E-3</v>
      </c>
      <c r="P67" s="29">
        <f>Стр.8А!D67</f>
        <v>4.5943095128698269E-3</v>
      </c>
      <c r="Q67" s="29">
        <f>Стр.9!D67</f>
        <v>1.1083004407613617E-2</v>
      </c>
      <c r="R67" s="29">
        <f>Стр.10!D67</f>
        <v>0</v>
      </c>
      <c r="S67" s="29">
        <f>'Ж-2'!D67</f>
        <v>0</v>
      </c>
      <c r="T67" s="29">
        <f>'Ж-3'!D67</f>
        <v>0</v>
      </c>
      <c r="U67" s="29">
        <f>'Ж-4'!D67</f>
        <v>0</v>
      </c>
      <c r="V67" s="29">
        <f>'Ж-5'!D67</f>
        <v>0</v>
      </c>
      <c r="W67" s="29">
        <f>'Ж-6'!D67</f>
        <v>0</v>
      </c>
      <c r="X67" s="29">
        <f>'Ж-7'!D67</f>
        <v>0</v>
      </c>
      <c r="Y67" s="29">
        <f>'Ж-8'!D67</f>
        <v>4.7186828859136741E-2</v>
      </c>
      <c r="Z67" s="70">
        <f>'М-10'!D67</f>
        <v>1.0495759643977321E-3</v>
      </c>
      <c r="AA67" s="87"/>
      <c r="AB67" s="36">
        <v>0</v>
      </c>
      <c r="AC67" s="16"/>
      <c r="AD67" s="16"/>
      <c r="AE67" s="16"/>
      <c r="AF67" s="16"/>
      <c r="AG67" s="16"/>
    </row>
    <row r="68" spans="1:33" ht="15">
      <c r="A68" s="37" t="s">
        <v>302</v>
      </c>
      <c r="B68" s="18" t="s">
        <v>129</v>
      </c>
      <c r="C68" s="18"/>
      <c r="D68" s="19">
        <f>'М-1'!D68</f>
        <v>9.1880787327399491E-3</v>
      </c>
      <c r="E68" s="29">
        <f>'М-2'!D68</f>
        <v>9.1348204455810513E-3</v>
      </c>
      <c r="F68" s="29">
        <f>'М-3'!D68</f>
        <v>9.2284317812283342E-3</v>
      </c>
      <c r="G68" s="29">
        <f>'М-4'!D68</f>
        <v>9.4683390199084474E-3</v>
      </c>
      <c r="H68" s="29">
        <f>'М-5'!D68</f>
        <v>9.5700658901445301E-3</v>
      </c>
      <c r="I68" s="29">
        <f>'М-6'!D68</f>
        <v>9.4465099962314242E-3</v>
      </c>
      <c r="J68" s="29">
        <f>'М-7'!D68</f>
        <v>9.4814849262186297E-3</v>
      </c>
      <c r="K68" s="29">
        <f>'М-8'!D68</f>
        <v>9.6217534598224269E-3</v>
      </c>
      <c r="L68" s="29">
        <f>'М-9'!D68</f>
        <v>9.535545056703237E-3</v>
      </c>
      <c r="M68" s="29">
        <f>Стр.2!D68</f>
        <v>1.8118568665526014E-2</v>
      </c>
      <c r="N68" s="29">
        <f>Стр.5!D68</f>
        <v>6.8622068512232126E-3</v>
      </c>
      <c r="O68" s="29">
        <f>Стр.7!D68</f>
        <v>1.7615751121519262E-2</v>
      </c>
      <c r="P68" s="29">
        <f>Стр.8А!D68</f>
        <v>2.7930631975905798E-2</v>
      </c>
      <c r="Q68" s="29">
        <f>Стр.9!D68</f>
        <v>1.68444962419954E-2</v>
      </c>
      <c r="R68" s="29">
        <f>Стр.10!D68</f>
        <v>0</v>
      </c>
      <c r="S68" s="29">
        <f>'Ж-2'!D68</f>
        <v>0</v>
      </c>
      <c r="T68" s="29">
        <f>'Ж-3'!D68</f>
        <v>0</v>
      </c>
      <c r="U68" s="29">
        <f>'Ж-4'!D68</f>
        <v>0</v>
      </c>
      <c r="V68" s="29">
        <f>'Ж-5'!D68</f>
        <v>0</v>
      </c>
      <c r="W68" s="29">
        <f>'Ж-6'!D68</f>
        <v>0</v>
      </c>
      <c r="X68" s="29">
        <f>'Ж-7'!D68</f>
        <v>0</v>
      </c>
      <c r="Y68" s="29">
        <f>'Ж-8'!D68</f>
        <v>2.5499330756066137E-2</v>
      </c>
      <c r="Z68" s="70">
        <f>'М-10'!D68</f>
        <v>6.3807890848950879E-3</v>
      </c>
      <c r="AA68" s="87"/>
      <c r="AB68" s="36">
        <v>0</v>
      </c>
      <c r="AC68" s="16"/>
      <c r="AD68" s="16"/>
      <c r="AE68" s="16"/>
      <c r="AF68" s="16"/>
      <c r="AG68" s="16"/>
    </row>
    <row r="69" spans="1:33" ht="15.75" thickBot="1">
      <c r="A69" s="77" t="s">
        <v>303</v>
      </c>
      <c r="B69" s="30" t="s">
        <v>131</v>
      </c>
      <c r="C69" s="30"/>
      <c r="D69" s="31">
        <f>'М-1'!D69</f>
        <v>9.1880787327399491E-3</v>
      </c>
      <c r="E69" s="78">
        <f>'М-2'!D69</f>
        <v>9.1348204455810513E-3</v>
      </c>
      <c r="F69" s="78">
        <f>'М-3'!D69</f>
        <v>9.2284317812283342E-3</v>
      </c>
      <c r="G69" s="78">
        <f>'М-4'!D69</f>
        <v>9.4683390199084474E-3</v>
      </c>
      <c r="H69" s="78">
        <f>'М-5'!D69</f>
        <v>9.5700658901445301E-3</v>
      </c>
      <c r="I69" s="78">
        <f>'М-6'!D69</f>
        <v>9.4465099962314242E-3</v>
      </c>
      <c r="J69" s="78">
        <f>'М-7'!D69</f>
        <v>9.4814849262186297E-3</v>
      </c>
      <c r="K69" s="78">
        <f>'М-8'!D69</f>
        <v>9.6217534598224269E-3</v>
      </c>
      <c r="L69" s="78">
        <f>'М-9'!D69</f>
        <v>9.535545056703237E-3</v>
      </c>
      <c r="M69" s="78">
        <f>Стр.2!D69</f>
        <v>1.8118568665526014E-2</v>
      </c>
      <c r="N69" s="78">
        <f>Стр.5!D69</f>
        <v>6.8622068512232126E-3</v>
      </c>
      <c r="O69" s="78">
        <f>Стр.7!D69</f>
        <v>1.7615751121519262E-2</v>
      </c>
      <c r="P69" s="78">
        <f>Стр.8А!D69</f>
        <v>2.7930631975905798E-2</v>
      </c>
      <c r="Q69" s="78">
        <f>Стр.9!D69</f>
        <v>1.68444962419954E-2</v>
      </c>
      <c r="R69" s="78">
        <f>Стр.10!D69</f>
        <v>0</v>
      </c>
      <c r="S69" s="78">
        <f>'Ж-2'!D69</f>
        <v>0</v>
      </c>
      <c r="T69" s="78">
        <f>'Ж-3'!D69</f>
        <v>0</v>
      </c>
      <c r="U69" s="78">
        <f>'Ж-4'!D69</f>
        <v>0</v>
      </c>
      <c r="V69" s="78">
        <f>'Ж-5'!D69</f>
        <v>0</v>
      </c>
      <c r="W69" s="78">
        <f>'Ж-6'!D69</f>
        <v>0</v>
      </c>
      <c r="X69" s="78">
        <f>'Ж-7'!D69</f>
        <v>0</v>
      </c>
      <c r="Y69" s="78">
        <f>'Ж-8'!D69</f>
        <v>2.5499330756066137E-2</v>
      </c>
      <c r="Z69" s="79">
        <f>'М-10'!D69</f>
        <v>6.3807890848950879E-3</v>
      </c>
      <c r="AA69" s="88"/>
      <c r="AB69" s="36">
        <v>0</v>
      </c>
      <c r="AC69" s="16"/>
      <c r="AD69" s="16"/>
      <c r="AE69" s="16"/>
      <c r="AF69" s="16"/>
      <c r="AG69" s="16"/>
    </row>
    <row r="70" spans="1:33" ht="15.75" thickBot="1">
      <c r="A70" s="60" t="s">
        <v>249</v>
      </c>
      <c r="B70" s="61" t="s">
        <v>133</v>
      </c>
      <c r="C70" s="62"/>
      <c r="D70" s="63">
        <f t="shared" ref="D70:Z70" si="2">SUM(D71:D102)</f>
        <v>4.9738829517130032</v>
      </c>
      <c r="E70" s="63">
        <f t="shared" si="2"/>
        <v>9.4565357253294238</v>
      </c>
      <c r="F70" s="63">
        <f t="shared" si="2"/>
        <v>3.9999322345981954</v>
      </c>
      <c r="G70" s="63">
        <f t="shared" si="2"/>
        <v>5.6106987000012758</v>
      </c>
      <c r="H70" s="63">
        <f t="shared" si="2"/>
        <v>1.3368021208843248</v>
      </c>
      <c r="I70" s="63">
        <f t="shared" si="2"/>
        <v>1.2136640038902076</v>
      </c>
      <c r="J70" s="63">
        <f t="shared" si="2"/>
        <v>5.2239170810132194</v>
      </c>
      <c r="K70" s="63">
        <f t="shared" si="2"/>
        <v>2.9604363831042404</v>
      </c>
      <c r="L70" s="63">
        <f t="shared" si="2"/>
        <v>1.9443166466239123</v>
      </c>
      <c r="M70" s="63">
        <f t="shared" si="2"/>
        <v>4.9204045576704436</v>
      </c>
      <c r="N70" s="63">
        <f t="shared" si="2"/>
        <v>1.5057308345090974</v>
      </c>
      <c r="O70" s="63">
        <f t="shared" si="2"/>
        <v>3.018337357263948</v>
      </c>
      <c r="P70" s="63">
        <f t="shared" si="2"/>
        <v>4.4085906335692124</v>
      </c>
      <c r="Q70" s="63">
        <f t="shared" si="2"/>
        <v>4.7120120905341514</v>
      </c>
      <c r="R70" s="63">
        <f t="shared" si="2"/>
        <v>1.8230802812099116</v>
      </c>
      <c r="S70" s="63">
        <f t="shared" si="2"/>
        <v>6.0662087682734098</v>
      </c>
      <c r="T70" s="63">
        <f t="shared" si="2"/>
        <v>1.1918901789887943</v>
      </c>
      <c r="U70" s="63">
        <f t="shared" si="2"/>
        <v>1.0479580236385448</v>
      </c>
      <c r="V70" s="63">
        <f t="shared" si="2"/>
        <v>12.533051227585661</v>
      </c>
      <c r="W70" s="63">
        <f t="shared" si="2"/>
        <v>1.2875577544712944</v>
      </c>
      <c r="X70" s="63">
        <f t="shared" si="2"/>
        <v>1.8279650129831191</v>
      </c>
      <c r="Y70" s="63">
        <f t="shared" si="2"/>
        <v>0.75106402203226519</v>
      </c>
      <c r="Z70" s="81">
        <f t="shared" si="2"/>
        <v>0.17994956400550022</v>
      </c>
      <c r="AA70" s="85">
        <v>3.21</v>
      </c>
      <c r="AB70" s="36">
        <f>SUM(AB81:AB95)</f>
        <v>0</v>
      </c>
      <c r="AC70" s="16"/>
      <c r="AD70" s="16"/>
      <c r="AE70" s="16"/>
      <c r="AF70" s="16"/>
      <c r="AG70" s="16"/>
    </row>
    <row r="71" spans="1:33" ht="22.5">
      <c r="A71" s="57" t="s">
        <v>304</v>
      </c>
      <c r="B71" s="34" t="s">
        <v>160</v>
      </c>
      <c r="C71" s="34"/>
      <c r="D71" s="58">
        <f>'М-1'!D71</f>
        <v>4.8979289378465998</v>
      </c>
      <c r="E71" s="59">
        <f>'М-2'!D71</f>
        <v>9.2683545871100694</v>
      </c>
      <c r="F71" s="58">
        <f>'М-3'!D71</f>
        <v>2.4597200561178956</v>
      </c>
      <c r="G71" s="58">
        <f>'М-4'!D71</f>
        <v>5.5857102103944039</v>
      </c>
      <c r="H71" s="58"/>
      <c r="I71" s="58"/>
      <c r="J71" s="58">
        <f>'М-7'!D71</f>
        <v>4.2119468738337158</v>
      </c>
      <c r="K71" s="58">
        <f>'М-8'!D71</f>
        <v>0.8548516339214477</v>
      </c>
      <c r="L71" s="58"/>
      <c r="M71" s="58">
        <f>Стр.2!D71</f>
        <v>2.4146359745215364</v>
      </c>
      <c r="N71" s="58"/>
      <c r="O71" s="58">
        <f>Стр.7!D71</f>
        <v>2.3476261928554294</v>
      </c>
      <c r="P71" s="58">
        <f>Стр.8А!D71</f>
        <v>3.2316697802363108</v>
      </c>
      <c r="Q71" s="58"/>
      <c r="R71" s="58"/>
      <c r="S71" s="58"/>
      <c r="T71" s="58"/>
      <c r="U71" s="58"/>
      <c r="V71" s="58">
        <f>'Ж-5'!D71</f>
        <v>12.044841896146304</v>
      </c>
      <c r="W71" s="58">
        <f>'Ж-6'!D71</f>
        <v>0.86162974746851739</v>
      </c>
      <c r="X71" s="58">
        <f>'Ж-7'!D72</f>
        <v>1.6507190219412722</v>
      </c>
      <c r="Y71" s="58"/>
      <c r="Z71" s="80"/>
      <c r="AA71" s="86"/>
      <c r="AB71" s="36"/>
      <c r="AC71" s="16"/>
      <c r="AD71" s="16"/>
      <c r="AE71" s="16"/>
      <c r="AF71" s="16"/>
      <c r="AG71" s="16"/>
    </row>
    <row r="72" spans="1:33" ht="15">
      <c r="A72" s="37" t="s">
        <v>305</v>
      </c>
      <c r="B72" s="18" t="s">
        <v>178</v>
      </c>
      <c r="C72" s="18"/>
      <c r="D72" s="19">
        <f>'М-1'!D72</f>
        <v>7.5954013866403144E-2</v>
      </c>
      <c r="E72" s="29"/>
      <c r="F72" s="19"/>
      <c r="G72" s="19"/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  <c r="U72" s="19"/>
      <c r="V72" s="19"/>
      <c r="W72" s="19"/>
      <c r="X72" s="19"/>
      <c r="Y72" s="19"/>
      <c r="Z72" s="71"/>
      <c r="AA72" s="87"/>
      <c r="AB72" s="36"/>
      <c r="AC72" s="16"/>
      <c r="AD72" s="16"/>
      <c r="AE72" s="16"/>
      <c r="AF72" s="16"/>
      <c r="AG72" s="16"/>
    </row>
    <row r="73" spans="1:33" ht="15">
      <c r="A73" s="38" t="s">
        <v>313</v>
      </c>
      <c r="B73" s="18" t="s">
        <v>179</v>
      </c>
      <c r="C73" s="20"/>
      <c r="D73" s="27"/>
      <c r="E73" s="29">
        <f>'М-2'!D72</f>
        <v>0.18818113821935356</v>
      </c>
      <c r="F73" s="19"/>
      <c r="G73" s="19"/>
      <c r="H73" s="19"/>
      <c r="I73" s="19">
        <f>'М-6'!D73</f>
        <v>0.33933192904085002</v>
      </c>
      <c r="J73" s="19"/>
      <c r="K73" s="19"/>
      <c r="L73" s="19">
        <f>'М-9'!D77</f>
        <v>0.16139553278663291</v>
      </c>
      <c r="M73" s="19"/>
      <c r="N73" s="19"/>
      <c r="O73" s="19"/>
      <c r="P73" s="19"/>
      <c r="Q73" s="19"/>
      <c r="R73" s="19"/>
      <c r="S73" s="19"/>
      <c r="T73" s="19"/>
      <c r="U73" s="19"/>
      <c r="V73" s="19"/>
      <c r="W73" s="19"/>
      <c r="X73" s="19"/>
      <c r="Y73" s="19"/>
      <c r="Z73" s="71"/>
      <c r="AA73" s="92"/>
      <c r="AB73" s="36"/>
      <c r="AC73" s="16"/>
      <c r="AD73" s="16"/>
      <c r="AE73" s="16"/>
      <c r="AF73" s="16"/>
      <c r="AG73" s="16"/>
    </row>
    <row r="74" spans="1:33" ht="15">
      <c r="A74" s="38" t="s">
        <v>315</v>
      </c>
      <c r="B74" s="18" t="s">
        <v>184</v>
      </c>
      <c r="C74" s="20"/>
      <c r="D74" s="27"/>
      <c r="E74" s="29"/>
      <c r="F74" s="19">
        <f>'М-3'!D72</f>
        <v>0.66813015555417332</v>
      </c>
      <c r="G74" s="19"/>
      <c r="H74" s="19">
        <f>'М-5'!D73</f>
        <v>0.69286415757573983</v>
      </c>
      <c r="I74" s="19"/>
      <c r="J74" s="19"/>
      <c r="K74" s="19"/>
      <c r="L74" s="19">
        <f>'М-9'!D72</f>
        <v>0.69036488030265997</v>
      </c>
      <c r="M74" s="19"/>
      <c r="N74" s="19"/>
      <c r="O74" s="19"/>
      <c r="P74" s="19"/>
      <c r="Q74" s="19">
        <f>Стр.9!D72</f>
        <v>2.4390527364115338</v>
      </c>
      <c r="R74" s="19"/>
      <c r="S74" s="19"/>
      <c r="T74" s="19"/>
      <c r="U74" s="19"/>
      <c r="V74" s="19"/>
      <c r="W74" s="19"/>
      <c r="X74" s="19"/>
      <c r="Y74" s="19"/>
      <c r="Z74" s="71"/>
      <c r="AA74" s="92"/>
      <c r="AB74" s="36"/>
      <c r="AC74" s="16"/>
      <c r="AD74" s="16"/>
      <c r="AE74" s="16"/>
      <c r="AF74" s="16"/>
      <c r="AG74" s="16"/>
    </row>
    <row r="75" spans="1:33" ht="15">
      <c r="A75" s="39" t="s">
        <v>314</v>
      </c>
      <c r="B75" s="18" t="s">
        <v>185</v>
      </c>
      <c r="C75" s="20"/>
      <c r="D75" s="27"/>
      <c r="E75" s="29"/>
      <c r="F75" s="19">
        <f>'М-3'!D73</f>
        <v>0.60367356656722915</v>
      </c>
      <c r="G75" s="19"/>
      <c r="H75" s="19">
        <f>'М-5'!D72</f>
        <v>0.62602140267628115</v>
      </c>
      <c r="I75" s="19"/>
      <c r="J75" s="19"/>
      <c r="K75" s="19"/>
      <c r="L75" s="19">
        <f>'М-9'!D71</f>
        <v>0.62376323843576864</v>
      </c>
      <c r="M75" s="19"/>
      <c r="N75" s="19"/>
      <c r="O75" s="19"/>
      <c r="P75" s="19"/>
      <c r="Q75" s="19">
        <f>Стр.9!D71</f>
        <v>2.2037497517438847</v>
      </c>
      <c r="R75" s="19"/>
      <c r="S75" s="19"/>
      <c r="T75" s="19"/>
      <c r="U75" s="19"/>
      <c r="V75" s="19"/>
      <c r="W75" s="19"/>
      <c r="X75" s="19"/>
      <c r="Y75" s="19"/>
      <c r="Z75" s="71"/>
      <c r="AA75" s="92"/>
      <c r="AB75" s="36"/>
      <c r="AC75" s="16"/>
      <c r="AD75" s="16"/>
      <c r="AE75" s="16"/>
      <c r="AF75" s="16"/>
      <c r="AG75" s="16"/>
    </row>
    <row r="76" spans="1:33" ht="15">
      <c r="A76" s="39" t="s">
        <v>316</v>
      </c>
      <c r="B76" s="18" t="s">
        <v>307</v>
      </c>
      <c r="C76" s="20"/>
      <c r="D76" s="27"/>
      <c r="E76" s="29"/>
      <c r="F76" s="19">
        <f>'М-3'!D74</f>
        <v>0.13904562055578421</v>
      </c>
      <c r="G76" s="19"/>
      <c r="H76" s="19"/>
      <c r="I76" s="19"/>
      <c r="J76" s="19"/>
      <c r="K76" s="19"/>
      <c r="L76" s="19">
        <f>'М-9'!D75</f>
        <v>5.0822559384641329E-2</v>
      </c>
      <c r="M76" s="19"/>
      <c r="N76" s="19">
        <f>Стр.5!D73+Стр.5!D74</f>
        <v>0.31809084345617467</v>
      </c>
      <c r="O76" s="19">
        <f>Стр.7!D72+Стр.7!D73</f>
        <v>0.48122953524443035</v>
      </c>
      <c r="P76" s="19"/>
      <c r="Q76" s="19"/>
      <c r="R76" s="19"/>
      <c r="S76" s="19"/>
      <c r="T76" s="19"/>
      <c r="U76" s="19"/>
      <c r="V76" s="19"/>
      <c r="W76" s="19"/>
      <c r="X76" s="19"/>
      <c r="Y76" s="19"/>
      <c r="Z76" s="71"/>
      <c r="AA76" s="92"/>
      <c r="AB76" s="36"/>
      <c r="AC76" s="16"/>
      <c r="AD76" s="16"/>
      <c r="AE76" s="16"/>
      <c r="AF76" s="16"/>
      <c r="AG76" s="16"/>
    </row>
    <row r="77" spans="1:33" ht="15">
      <c r="A77" s="39" t="s">
        <v>317</v>
      </c>
      <c r="B77" s="18" t="s">
        <v>306</v>
      </c>
      <c r="C77" s="20"/>
      <c r="D77" s="27"/>
      <c r="E77" s="29"/>
      <c r="F77" s="19">
        <f>'М-3'!D75</f>
        <v>0.1293628358031127</v>
      </c>
      <c r="G77" s="19"/>
      <c r="H77" s="19"/>
      <c r="I77" s="19"/>
      <c r="J77" s="19"/>
      <c r="K77" s="19"/>
      <c r="L77" s="19">
        <f>'М-9'!D76</f>
        <v>4.1295398079595126E-2</v>
      </c>
      <c r="M77" s="19"/>
      <c r="N77" s="19"/>
      <c r="O77" s="19"/>
      <c r="P77" s="19"/>
      <c r="Q77" s="19"/>
      <c r="R77" s="19"/>
      <c r="S77" s="19"/>
      <c r="T77" s="19"/>
      <c r="U77" s="19"/>
      <c r="V77" s="19"/>
      <c r="W77" s="19"/>
      <c r="X77" s="19"/>
      <c r="Y77" s="19"/>
      <c r="Z77" s="71"/>
      <c r="AA77" s="87"/>
      <c r="AB77" s="36"/>
      <c r="AC77" s="16"/>
      <c r="AD77" s="16"/>
      <c r="AE77" s="16"/>
      <c r="AF77" s="16"/>
      <c r="AG77" s="16"/>
    </row>
    <row r="78" spans="1:33" ht="15">
      <c r="A78" s="39" t="s">
        <v>318</v>
      </c>
      <c r="B78" s="18" t="s">
        <v>190</v>
      </c>
      <c r="C78" s="20"/>
      <c r="D78" s="27"/>
      <c r="E78" s="19"/>
      <c r="F78" s="19"/>
      <c r="G78" s="19">
        <f>'М-4'!D72</f>
        <v>2.4988489606872166E-2</v>
      </c>
      <c r="H78" s="19"/>
      <c r="I78" s="19"/>
      <c r="J78" s="19">
        <f>'М-7'!D75</f>
        <v>7.7915645279054646E-2</v>
      </c>
      <c r="K78" s="19"/>
      <c r="L78" s="19"/>
      <c r="M78" s="19"/>
      <c r="N78" s="19"/>
      <c r="O78" s="19"/>
      <c r="P78" s="19"/>
      <c r="Q78" s="19"/>
      <c r="R78" s="19"/>
      <c r="S78" s="19"/>
      <c r="T78" s="19"/>
      <c r="U78" s="19"/>
      <c r="V78" s="19"/>
      <c r="W78" s="19"/>
      <c r="X78" s="19"/>
      <c r="Y78" s="19"/>
      <c r="Z78" s="71"/>
      <c r="AA78" s="87"/>
      <c r="AB78" s="36"/>
      <c r="AC78" s="16"/>
      <c r="AD78" s="16"/>
      <c r="AE78" s="16"/>
      <c r="AF78" s="16"/>
      <c r="AG78" s="16"/>
    </row>
    <row r="79" spans="1:33" ht="15">
      <c r="A79" s="39" t="s">
        <v>319</v>
      </c>
      <c r="B79" s="18" t="s">
        <v>193</v>
      </c>
      <c r="C79" s="20"/>
      <c r="D79" s="27"/>
      <c r="E79" s="19"/>
      <c r="F79" s="19"/>
      <c r="G79" s="19"/>
      <c r="H79" s="19">
        <f>'М-5'!D71</f>
        <v>1.7916560632303669E-2</v>
      </c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  <c r="U79" s="19"/>
      <c r="V79" s="19"/>
      <c r="W79" s="19"/>
      <c r="X79" s="19"/>
      <c r="Y79" s="19"/>
      <c r="Z79" s="71"/>
      <c r="AA79" s="87"/>
      <c r="AB79" s="36"/>
      <c r="AC79" s="16"/>
      <c r="AD79" s="16"/>
      <c r="AE79" s="16"/>
      <c r="AF79" s="16"/>
      <c r="AG79" s="16"/>
    </row>
    <row r="80" spans="1:33" ht="22.5">
      <c r="A80" s="39" t="s">
        <v>320</v>
      </c>
      <c r="B80" s="18" t="s">
        <v>196</v>
      </c>
      <c r="C80" s="20"/>
      <c r="D80" s="27"/>
      <c r="E80" s="19"/>
      <c r="F80" s="19"/>
      <c r="G80" s="19"/>
      <c r="H80" s="19"/>
      <c r="I80" s="19">
        <f>'М-6'!D71</f>
        <v>0.74868931937237271</v>
      </c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  <c r="U80" s="19"/>
      <c r="V80" s="19"/>
      <c r="W80" s="19"/>
      <c r="X80" s="19"/>
      <c r="Y80" s="19"/>
      <c r="Z80" s="71"/>
      <c r="AA80" s="87"/>
      <c r="AB80" s="36"/>
      <c r="AC80" s="16"/>
      <c r="AD80" s="16"/>
      <c r="AE80" s="16"/>
      <c r="AF80" s="16"/>
      <c r="AG80" s="16"/>
    </row>
    <row r="81" spans="1:33" ht="15">
      <c r="A81" s="39" t="s">
        <v>321</v>
      </c>
      <c r="B81" s="18" t="s">
        <v>197</v>
      </c>
      <c r="C81" s="18"/>
      <c r="D81" s="19"/>
      <c r="E81" s="19"/>
      <c r="F81" s="19"/>
      <c r="G81" s="19"/>
      <c r="H81" s="19"/>
      <c r="I81" s="19">
        <f>'М-6'!D72</f>
        <v>0.1256427554769847</v>
      </c>
      <c r="J81" s="19"/>
      <c r="K81" s="19"/>
      <c r="L81" s="19">
        <f>'М-9'!D73</f>
        <v>0.12682696110808031</v>
      </c>
      <c r="M81" s="19"/>
      <c r="N81" s="19">
        <f>Стр.5!D72</f>
        <v>0.3097178284647199</v>
      </c>
      <c r="O81" s="19"/>
      <c r="P81" s="19"/>
      <c r="Q81" s="19"/>
      <c r="R81" s="19"/>
      <c r="S81" s="19"/>
      <c r="T81" s="19"/>
      <c r="U81" s="19"/>
      <c r="V81" s="19"/>
      <c r="W81" s="19"/>
      <c r="X81" s="19"/>
      <c r="Y81" s="19"/>
      <c r="Z81" s="71"/>
      <c r="AA81" s="87"/>
      <c r="AB81" s="36">
        <v>0</v>
      </c>
      <c r="AC81" s="16"/>
      <c r="AD81" s="16"/>
      <c r="AE81" s="16"/>
      <c r="AF81" s="16"/>
      <c r="AG81" s="16"/>
    </row>
    <row r="82" spans="1:33" ht="15">
      <c r="A82" s="39" t="s">
        <v>322</v>
      </c>
      <c r="B82" s="18" t="s">
        <v>201</v>
      </c>
      <c r="C82" s="18"/>
      <c r="D82" s="19"/>
      <c r="E82" s="19"/>
      <c r="F82" s="19"/>
      <c r="G82" s="19"/>
      <c r="H82" s="19"/>
      <c r="I82" s="19"/>
      <c r="J82" s="19">
        <f>'М-7'!D72</f>
        <v>0.4578113629397968</v>
      </c>
      <c r="K82" s="19">
        <f>'М-8'!D72</f>
        <v>0.9291683949486117</v>
      </c>
      <c r="L82" s="19"/>
      <c r="M82" s="19"/>
      <c r="N82" s="19"/>
      <c r="O82" s="19"/>
      <c r="P82" s="19"/>
      <c r="Q82" s="19"/>
      <c r="R82" s="19"/>
      <c r="S82" s="19"/>
      <c r="T82" s="19"/>
      <c r="U82" s="19"/>
      <c r="V82" s="19"/>
      <c r="W82" s="19"/>
      <c r="X82" s="19"/>
      <c r="Y82" s="19"/>
      <c r="Z82" s="71"/>
      <c r="AA82" s="87"/>
      <c r="AB82" s="36"/>
      <c r="AC82" s="16"/>
      <c r="AD82" s="16"/>
      <c r="AE82" s="16"/>
      <c r="AF82" s="16"/>
      <c r="AG82" s="16"/>
    </row>
    <row r="83" spans="1:33" ht="22.5">
      <c r="A83" s="39" t="s">
        <v>323</v>
      </c>
      <c r="B83" s="18" t="s">
        <v>202</v>
      </c>
      <c r="C83" s="18"/>
      <c r="D83" s="19"/>
      <c r="E83" s="19"/>
      <c r="F83" s="19"/>
      <c r="G83" s="19"/>
      <c r="H83" s="19"/>
      <c r="I83" s="19"/>
      <c r="J83" s="19">
        <f>'М-7'!D73</f>
        <v>0.24648410346578964</v>
      </c>
      <c r="K83" s="19"/>
      <c r="L83" s="19"/>
      <c r="M83" s="19"/>
      <c r="N83" s="19"/>
      <c r="O83" s="19"/>
      <c r="P83" s="19"/>
      <c r="Q83" s="19"/>
      <c r="R83" s="19"/>
      <c r="S83" s="19"/>
      <c r="T83" s="19"/>
      <c r="U83" s="19"/>
      <c r="V83" s="19"/>
      <c r="W83" s="19"/>
      <c r="X83" s="19"/>
      <c r="Y83" s="19"/>
      <c r="Z83" s="71"/>
      <c r="AA83" s="87"/>
      <c r="AB83" s="36"/>
      <c r="AC83" s="16"/>
      <c r="AD83" s="16"/>
      <c r="AE83" s="16"/>
      <c r="AF83" s="16"/>
      <c r="AG83" s="16"/>
    </row>
    <row r="84" spans="1:33" ht="15">
      <c r="A84" s="39" t="s">
        <v>324</v>
      </c>
      <c r="B84" s="18" t="s">
        <v>312</v>
      </c>
      <c r="C84" s="18"/>
      <c r="D84" s="19"/>
      <c r="E84" s="19"/>
      <c r="F84" s="19"/>
      <c r="G84" s="19"/>
      <c r="H84" s="19"/>
      <c r="I84" s="19"/>
      <c r="J84" s="19">
        <f>'М-7'!D74</f>
        <v>0.22975909549486259</v>
      </c>
      <c r="K84" s="19"/>
      <c r="L84" s="19"/>
      <c r="M84" s="19"/>
      <c r="N84" s="19"/>
      <c r="O84" s="19"/>
      <c r="P84" s="19"/>
      <c r="Q84" s="19"/>
      <c r="R84" s="19"/>
      <c r="S84" s="19"/>
      <c r="T84" s="19"/>
      <c r="U84" s="19"/>
      <c r="V84" s="19"/>
      <c r="W84" s="19"/>
      <c r="X84" s="19">
        <f>'Ж-7'!D74</f>
        <v>6.2905938942255463E-2</v>
      </c>
      <c r="Y84" s="19"/>
      <c r="Z84" s="71"/>
      <c r="AA84" s="87"/>
      <c r="AB84" s="36"/>
      <c r="AC84" s="16"/>
      <c r="AD84" s="16"/>
      <c r="AE84" s="16"/>
      <c r="AF84" s="16"/>
      <c r="AG84" s="16"/>
    </row>
    <row r="85" spans="1:33" ht="15">
      <c r="A85" s="39" t="s">
        <v>325</v>
      </c>
      <c r="B85" s="18" t="s">
        <v>155</v>
      </c>
      <c r="C85" s="18"/>
      <c r="D85" s="19"/>
      <c r="E85" s="19"/>
      <c r="F85" s="19"/>
      <c r="G85" s="19"/>
      <c r="H85" s="19"/>
      <c r="I85" s="19"/>
      <c r="J85" s="19"/>
      <c r="K85" s="19">
        <f>'М-8'!D73</f>
        <v>0.12415285052866286</v>
      </c>
      <c r="L85" s="19">
        <f>'М-9'!D74</f>
        <v>0.12941028562011733</v>
      </c>
      <c r="M85" s="19"/>
      <c r="N85" s="19"/>
      <c r="O85" s="19"/>
      <c r="P85" s="19"/>
      <c r="Q85" s="19"/>
      <c r="R85" s="19"/>
      <c r="S85" s="19"/>
      <c r="T85" s="19"/>
      <c r="U85" s="19">
        <f>'Ж-4'!D71+'Ж-4'!D72</f>
        <v>0.45985798359761254</v>
      </c>
      <c r="V85" s="19"/>
      <c r="W85" s="19"/>
      <c r="X85" s="19">
        <f>'Ж-7'!D73</f>
        <v>9.9013000025779632E-2</v>
      </c>
      <c r="Y85" s="19">
        <f>'Ж-8'!D73+'Ж-8'!D74</f>
        <v>0.43052656342742579</v>
      </c>
      <c r="Z85" s="71"/>
      <c r="AA85" s="87"/>
      <c r="AB85" s="36"/>
      <c r="AC85" s="16"/>
      <c r="AD85" s="16"/>
      <c r="AE85" s="16"/>
      <c r="AF85" s="16"/>
      <c r="AG85" s="16"/>
    </row>
    <row r="86" spans="1:33" ht="15">
      <c r="A86" s="39" t="s">
        <v>326</v>
      </c>
      <c r="B86" s="18" t="s">
        <v>208</v>
      </c>
      <c r="C86" s="18"/>
      <c r="D86" s="19"/>
      <c r="E86" s="19"/>
      <c r="F86" s="19"/>
      <c r="G86" s="19"/>
      <c r="H86" s="19"/>
      <c r="I86" s="19"/>
      <c r="J86" s="19"/>
      <c r="K86" s="19">
        <f>'М-8'!D75</f>
        <v>0.23970983311005134</v>
      </c>
      <c r="L86" s="19"/>
      <c r="M86" s="19"/>
      <c r="N86" s="19"/>
      <c r="O86" s="19"/>
      <c r="P86" s="19"/>
      <c r="Q86" s="19"/>
      <c r="R86" s="19"/>
      <c r="S86" s="19"/>
      <c r="T86" s="19"/>
      <c r="U86" s="19"/>
      <c r="V86" s="19"/>
      <c r="W86" s="19"/>
      <c r="X86" s="19"/>
      <c r="Y86" s="19"/>
      <c r="Z86" s="71"/>
      <c r="AA86" s="87"/>
      <c r="AB86" s="36"/>
      <c r="AC86" s="16"/>
      <c r="AD86" s="16"/>
      <c r="AE86" s="16"/>
      <c r="AF86" s="16"/>
      <c r="AG86" s="16"/>
    </row>
    <row r="87" spans="1:33" ht="15">
      <c r="A87" s="39" t="s">
        <v>327</v>
      </c>
      <c r="B87" s="18" t="s">
        <v>209</v>
      </c>
      <c r="C87" s="18"/>
      <c r="D87" s="19"/>
      <c r="E87" s="19"/>
      <c r="F87" s="19"/>
      <c r="G87" s="19"/>
      <c r="H87" s="19"/>
      <c r="I87" s="19"/>
      <c r="J87" s="19"/>
      <c r="K87" s="19">
        <f>'М-8'!D76</f>
        <v>0.31748980258287041</v>
      </c>
      <c r="L87" s="19"/>
      <c r="M87" s="19"/>
      <c r="N87" s="19"/>
      <c r="O87" s="19"/>
      <c r="P87" s="19"/>
      <c r="Q87" s="19"/>
      <c r="R87" s="19"/>
      <c r="S87" s="19"/>
      <c r="T87" s="19"/>
      <c r="U87" s="19"/>
      <c r="V87" s="19"/>
      <c r="W87" s="19"/>
      <c r="X87" s="19"/>
      <c r="Y87" s="19"/>
      <c r="Z87" s="71"/>
      <c r="AA87" s="87"/>
      <c r="AB87" s="36"/>
      <c r="AC87" s="16"/>
      <c r="AD87" s="16"/>
      <c r="AE87" s="16"/>
      <c r="AF87" s="16"/>
      <c r="AG87" s="16"/>
    </row>
    <row r="88" spans="1:33" ht="15">
      <c r="A88" s="40" t="s">
        <v>328</v>
      </c>
      <c r="B88" s="18" t="s">
        <v>309</v>
      </c>
      <c r="C88" s="18"/>
      <c r="D88" s="19"/>
      <c r="E88" s="19"/>
      <c r="F88" s="19"/>
      <c r="G88" s="19"/>
      <c r="H88" s="19"/>
      <c r="I88" s="19"/>
      <c r="J88" s="19"/>
      <c r="K88" s="19">
        <f>'М-8'!D77+'М-8'!D74</f>
        <v>0.49506386801259616</v>
      </c>
      <c r="L88" s="19">
        <f>'М-9'!D78</f>
        <v>0.12043779090641676</v>
      </c>
      <c r="M88" s="19"/>
      <c r="N88" s="19">
        <f>Стр.7!D74</f>
        <v>0.7121988678663761</v>
      </c>
      <c r="O88" s="19"/>
      <c r="P88" s="19"/>
      <c r="Q88" s="19"/>
      <c r="R88" s="19"/>
      <c r="S88" s="19"/>
      <c r="T88" s="19"/>
      <c r="U88" s="19"/>
      <c r="V88" s="19"/>
      <c r="W88" s="19"/>
      <c r="X88" s="19"/>
      <c r="Y88" s="19"/>
      <c r="Z88" s="71"/>
      <c r="AA88" s="87"/>
      <c r="AB88" s="36"/>
      <c r="AC88" s="16"/>
      <c r="AD88" s="16"/>
      <c r="AE88" s="16"/>
      <c r="AF88" s="16"/>
      <c r="AG88" s="16"/>
    </row>
    <row r="89" spans="1:33" ht="15">
      <c r="A89" s="39" t="s">
        <v>329</v>
      </c>
      <c r="B89" s="18" t="s">
        <v>308</v>
      </c>
      <c r="C89" s="18"/>
      <c r="D89" s="19"/>
      <c r="E89" s="19"/>
      <c r="F89" s="19"/>
      <c r="G89" s="19"/>
      <c r="H89" s="19"/>
      <c r="I89" s="19"/>
      <c r="J89" s="19"/>
      <c r="K89" s="19"/>
      <c r="L89" s="19"/>
      <c r="M89" s="19">
        <f>Стр.2!D72</f>
        <v>2.5057685831489072</v>
      </c>
      <c r="N89" s="19">
        <f>Стр.5!D75+Стр.5!D76</f>
        <v>0.15575904353437542</v>
      </c>
      <c r="O89" s="19"/>
      <c r="P89" s="19"/>
      <c r="Q89" s="19"/>
      <c r="R89" s="19"/>
      <c r="S89" s="19"/>
      <c r="T89" s="19"/>
      <c r="U89" s="19"/>
      <c r="V89" s="19"/>
      <c r="W89" s="19"/>
      <c r="X89" s="19"/>
      <c r="Y89" s="19"/>
      <c r="Z89" s="71"/>
      <c r="AA89" s="87"/>
      <c r="AB89" s="36"/>
      <c r="AC89" s="16"/>
      <c r="AD89" s="16"/>
      <c r="AE89" s="16"/>
      <c r="AF89" s="16"/>
      <c r="AG89" s="16"/>
    </row>
    <row r="90" spans="1:33" ht="15">
      <c r="A90" s="39" t="s">
        <v>330</v>
      </c>
      <c r="B90" s="18" t="s">
        <v>225</v>
      </c>
      <c r="C90" s="18"/>
      <c r="D90" s="19"/>
      <c r="E90" s="19"/>
      <c r="F90" s="19"/>
      <c r="G90" s="19"/>
      <c r="H90" s="19"/>
      <c r="I90" s="19"/>
      <c r="J90" s="19"/>
      <c r="K90" s="19"/>
      <c r="L90" s="19"/>
      <c r="M90" s="19"/>
      <c r="N90" s="19">
        <f>Стр.5!D71</f>
        <v>9.9642511874511331E-3</v>
      </c>
      <c r="O90" s="19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71"/>
      <c r="AA90" s="87"/>
      <c r="AB90" s="36"/>
      <c r="AC90" s="16"/>
      <c r="AD90" s="16"/>
      <c r="AE90" s="16"/>
      <c r="AF90" s="16"/>
      <c r="AG90" s="16"/>
    </row>
    <row r="91" spans="1:33" ht="15">
      <c r="A91" s="39" t="s">
        <v>331</v>
      </c>
      <c r="B91" s="18" t="s">
        <v>310</v>
      </c>
      <c r="C91" s="18"/>
      <c r="D91" s="19"/>
      <c r="E91" s="19"/>
      <c r="F91" s="19"/>
      <c r="G91" s="19"/>
      <c r="H91" s="19"/>
      <c r="I91" s="19"/>
      <c r="J91" s="19"/>
      <c r="K91" s="19"/>
      <c r="L91" s="19"/>
      <c r="M91" s="19"/>
      <c r="N91" s="19"/>
      <c r="O91" s="19">
        <f>Стр.7!D75</f>
        <v>0.18948162916408795</v>
      </c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71">
        <f>'М-10'!D73</f>
        <v>6.8634161712320882E-2</v>
      </c>
      <c r="AA91" s="87"/>
      <c r="AB91" s="36"/>
      <c r="AC91" s="16"/>
      <c r="AD91" s="16"/>
      <c r="AE91" s="16"/>
      <c r="AF91" s="16"/>
      <c r="AG91" s="16"/>
    </row>
    <row r="92" spans="1:33" ht="15">
      <c r="A92" s="39" t="s">
        <v>332</v>
      </c>
      <c r="B92" s="18" t="s">
        <v>238</v>
      </c>
      <c r="C92" s="18"/>
      <c r="D92" s="19"/>
      <c r="E92" s="19"/>
      <c r="F92" s="19"/>
      <c r="G92" s="19"/>
      <c r="H92" s="19"/>
      <c r="I92" s="19"/>
      <c r="J92" s="19"/>
      <c r="K92" s="19"/>
      <c r="L92" s="19"/>
      <c r="M92" s="19"/>
      <c r="N92" s="19"/>
      <c r="O92" s="19"/>
      <c r="P92" s="19">
        <f>Стр.8А!D72</f>
        <v>0.28091279481935927</v>
      </c>
      <c r="Q92" s="19"/>
      <c r="R92" s="19"/>
      <c r="S92" s="19"/>
      <c r="T92" s="19"/>
      <c r="U92" s="19"/>
      <c r="V92" s="19"/>
      <c r="W92" s="19"/>
      <c r="X92" s="19"/>
      <c r="Y92" s="19"/>
      <c r="Z92" s="71"/>
      <c r="AA92" s="87"/>
      <c r="AB92" s="36"/>
      <c r="AC92" s="16"/>
      <c r="AD92" s="16"/>
      <c r="AE92" s="16"/>
      <c r="AF92" s="16"/>
      <c r="AG92" s="16"/>
    </row>
    <row r="93" spans="1:33" ht="22.5">
      <c r="A93" s="39" t="s">
        <v>333</v>
      </c>
      <c r="B93" s="18" t="s">
        <v>239</v>
      </c>
      <c r="C93" s="18"/>
      <c r="D93" s="19"/>
      <c r="E93" s="19"/>
      <c r="F93" s="19"/>
      <c r="G93" s="19"/>
      <c r="H93" s="19"/>
      <c r="I93" s="19"/>
      <c r="J93" s="19"/>
      <c r="K93" s="19"/>
      <c r="L93" s="19"/>
      <c r="M93" s="19"/>
      <c r="N93" s="19"/>
      <c r="O93" s="19"/>
      <c r="P93" s="19">
        <f>Стр.8А!D73</f>
        <v>0.89600805851354248</v>
      </c>
      <c r="Q93" s="19"/>
      <c r="R93" s="19"/>
      <c r="S93" s="19"/>
      <c r="T93" s="19"/>
      <c r="U93" s="19"/>
      <c r="V93" s="19"/>
      <c r="W93" s="19"/>
      <c r="X93" s="19"/>
      <c r="Y93" s="19"/>
      <c r="Z93" s="71"/>
      <c r="AA93" s="87"/>
      <c r="AB93" s="36"/>
      <c r="AC93" s="16"/>
      <c r="AD93" s="16"/>
      <c r="AE93" s="16"/>
      <c r="AF93" s="16"/>
      <c r="AG93" s="16"/>
    </row>
    <row r="94" spans="1:33" ht="15">
      <c r="A94" s="39" t="s">
        <v>334</v>
      </c>
      <c r="B94" s="18" t="s">
        <v>242</v>
      </c>
      <c r="C94" s="18"/>
      <c r="D94" s="19"/>
      <c r="E94" s="19"/>
      <c r="F94" s="19"/>
      <c r="G94" s="19"/>
      <c r="H94" s="19"/>
      <c r="I94" s="19"/>
      <c r="J94" s="19"/>
      <c r="K94" s="19"/>
      <c r="L94" s="19"/>
      <c r="M94" s="19"/>
      <c r="N94" s="19"/>
      <c r="O94" s="19"/>
      <c r="P94" s="19"/>
      <c r="Q94" s="19">
        <f>Стр.9!D73</f>
        <v>6.9209602378733553E-2</v>
      </c>
      <c r="R94" s="19"/>
      <c r="S94" s="19"/>
      <c r="T94" s="19"/>
      <c r="U94" s="19"/>
      <c r="V94" s="19"/>
      <c r="W94" s="19"/>
      <c r="X94" s="19"/>
      <c r="Y94" s="19"/>
      <c r="Z94" s="71"/>
      <c r="AA94" s="87"/>
      <c r="AB94" s="36"/>
      <c r="AC94" s="16"/>
      <c r="AD94" s="16"/>
      <c r="AE94" s="16"/>
      <c r="AF94" s="16"/>
      <c r="AG94" s="16"/>
    </row>
    <row r="95" spans="1:33" ht="15">
      <c r="A95" s="41" t="s">
        <v>335</v>
      </c>
      <c r="B95" s="30" t="s">
        <v>243</v>
      </c>
      <c r="C95" s="30"/>
      <c r="D95" s="31"/>
      <c r="E95" s="31"/>
      <c r="F95" s="31"/>
      <c r="G95" s="31"/>
      <c r="H95" s="31"/>
      <c r="I95" s="31"/>
      <c r="J95" s="31"/>
      <c r="K95" s="31"/>
      <c r="L95" s="31"/>
      <c r="M95" s="31"/>
      <c r="N95" s="31"/>
      <c r="O95" s="31"/>
      <c r="P95" s="31"/>
      <c r="Q95" s="31"/>
      <c r="R95" s="31">
        <f>Стр.10!D71</f>
        <v>1.8230802812099116</v>
      </c>
      <c r="S95" s="31"/>
      <c r="T95" s="31"/>
      <c r="U95" s="31"/>
      <c r="V95" s="31"/>
      <c r="W95" s="31"/>
      <c r="X95" s="31"/>
      <c r="Y95" s="31"/>
      <c r="Z95" s="72"/>
      <c r="AA95" s="88"/>
      <c r="AB95" s="36">
        <v>0</v>
      </c>
      <c r="AC95" s="16"/>
      <c r="AD95" s="16"/>
      <c r="AE95" s="16"/>
      <c r="AF95" s="16"/>
      <c r="AG95" s="16"/>
    </row>
    <row r="96" spans="1:33" ht="15">
      <c r="A96" s="42" t="s">
        <v>336</v>
      </c>
      <c r="B96" s="18" t="s">
        <v>135</v>
      </c>
      <c r="C96" s="32"/>
      <c r="D96" s="33"/>
      <c r="E96" s="33"/>
      <c r="F96" s="33"/>
      <c r="G96" s="33"/>
      <c r="H96" s="33"/>
      <c r="I96" s="33"/>
      <c r="J96" s="33"/>
      <c r="K96" s="33"/>
      <c r="L96" s="33"/>
      <c r="M96" s="33"/>
      <c r="N96" s="33"/>
      <c r="O96" s="33"/>
      <c r="P96" s="33"/>
      <c r="Q96" s="33"/>
      <c r="R96" s="33"/>
      <c r="S96" s="33">
        <f>'Ж-2'!D71</f>
        <v>0.23651026593664917</v>
      </c>
      <c r="T96" s="33"/>
      <c r="U96" s="33"/>
      <c r="V96" s="33"/>
      <c r="W96" s="33"/>
      <c r="X96" s="33">
        <f>'Ж-7'!D71</f>
        <v>1.5327052073811733E-2</v>
      </c>
      <c r="Y96" s="33">
        <f>'Ж-8'!D72</f>
        <v>3.1553100434177674E-2</v>
      </c>
      <c r="Z96" s="73"/>
      <c r="AA96" s="89"/>
      <c r="AB96" s="28"/>
      <c r="AC96" s="16"/>
      <c r="AD96" s="16"/>
      <c r="AE96" s="16"/>
      <c r="AF96" s="16"/>
      <c r="AG96" s="16"/>
    </row>
    <row r="97" spans="1:33" ht="15">
      <c r="A97" s="42" t="s">
        <v>337</v>
      </c>
      <c r="B97" s="18" t="s">
        <v>137</v>
      </c>
      <c r="C97" s="32"/>
      <c r="D97" s="33"/>
      <c r="E97" s="33"/>
      <c r="F97" s="33"/>
      <c r="G97" s="33"/>
      <c r="H97" s="33"/>
      <c r="I97" s="33"/>
      <c r="J97" s="33"/>
      <c r="K97" s="33"/>
      <c r="L97" s="33"/>
      <c r="M97" s="33"/>
      <c r="N97" s="33"/>
      <c r="O97" s="33"/>
      <c r="P97" s="33"/>
      <c r="Q97" s="33"/>
      <c r="R97" s="33"/>
      <c r="S97" s="33">
        <f>'Ж-2'!D72</f>
        <v>0.20196444628297114</v>
      </c>
      <c r="T97" s="33"/>
      <c r="U97" s="33"/>
      <c r="V97" s="33"/>
      <c r="W97" s="33"/>
      <c r="X97" s="33"/>
      <c r="Y97" s="33"/>
      <c r="Z97" s="73"/>
      <c r="AA97" s="89"/>
      <c r="AB97" s="28"/>
      <c r="AC97" s="16"/>
      <c r="AD97" s="16"/>
      <c r="AE97" s="16"/>
      <c r="AF97" s="16"/>
      <c r="AG97" s="16"/>
    </row>
    <row r="98" spans="1:33" ht="15">
      <c r="A98" s="42" t="s">
        <v>338</v>
      </c>
      <c r="B98" s="18" t="s">
        <v>311</v>
      </c>
      <c r="C98" s="32"/>
      <c r="D98" s="33"/>
      <c r="E98" s="33"/>
      <c r="F98" s="33"/>
      <c r="G98" s="33"/>
      <c r="H98" s="33"/>
      <c r="I98" s="33"/>
      <c r="J98" s="33"/>
      <c r="K98" s="33"/>
      <c r="L98" s="33"/>
      <c r="M98" s="33"/>
      <c r="N98" s="33"/>
      <c r="O98" s="33"/>
      <c r="P98" s="33"/>
      <c r="Q98" s="33"/>
      <c r="R98" s="33"/>
      <c r="S98" s="33">
        <f>'Ж-2'!D73</f>
        <v>0.11385324650886718</v>
      </c>
      <c r="T98" s="33"/>
      <c r="U98" s="33"/>
      <c r="V98" s="33"/>
      <c r="W98" s="33"/>
      <c r="X98" s="33"/>
      <c r="Y98" s="33"/>
      <c r="Z98" s="73"/>
      <c r="AA98" s="89"/>
      <c r="AB98" s="28"/>
      <c r="AC98" s="16"/>
      <c r="AD98" s="16"/>
      <c r="AE98" s="16"/>
      <c r="AF98" s="16"/>
      <c r="AG98" s="16"/>
    </row>
    <row r="99" spans="1:33" ht="15">
      <c r="A99" s="42" t="s">
        <v>339</v>
      </c>
      <c r="B99" s="18" t="s">
        <v>141</v>
      </c>
      <c r="C99" s="32"/>
      <c r="D99" s="33"/>
      <c r="E99" s="33"/>
      <c r="F99" s="33"/>
      <c r="G99" s="33"/>
      <c r="H99" s="33"/>
      <c r="I99" s="33"/>
      <c r="J99" s="33"/>
      <c r="K99" s="33"/>
      <c r="L99" s="33"/>
      <c r="M99" s="33"/>
      <c r="N99" s="33"/>
      <c r="O99" s="33"/>
      <c r="P99" s="33"/>
      <c r="Q99" s="33"/>
      <c r="R99" s="33"/>
      <c r="S99" s="33">
        <f>'Ж-2'!D74</f>
        <v>5.5138808095449221</v>
      </c>
      <c r="T99" s="33"/>
      <c r="U99" s="33"/>
      <c r="V99" s="33"/>
      <c r="W99" s="33"/>
      <c r="X99" s="33"/>
      <c r="Y99" s="33"/>
      <c r="Z99" s="73"/>
      <c r="AA99" s="89"/>
      <c r="AB99" s="28"/>
      <c r="AC99" s="16"/>
      <c r="AD99" s="16"/>
      <c r="AE99" s="16"/>
      <c r="AF99" s="16"/>
      <c r="AG99" s="16"/>
    </row>
    <row r="100" spans="1:33" ht="15">
      <c r="A100" s="42" t="s">
        <v>340</v>
      </c>
      <c r="B100" s="18" t="s">
        <v>137</v>
      </c>
      <c r="C100" s="32"/>
      <c r="D100" s="33"/>
      <c r="E100" s="33"/>
      <c r="F100" s="33"/>
      <c r="G100" s="33"/>
      <c r="H100" s="33"/>
      <c r="I100" s="33"/>
      <c r="J100" s="33"/>
      <c r="K100" s="33"/>
      <c r="L100" s="33"/>
      <c r="M100" s="33"/>
      <c r="N100" s="33"/>
      <c r="O100" s="33"/>
      <c r="P100" s="33"/>
      <c r="Q100" s="33"/>
      <c r="R100" s="33"/>
      <c r="S100" s="33"/>
      <c r="T100" s="33">
        <f>'Ж-3'!D73+'Ж-3'!D72+'Ж-3'!D71</f>
        <v>0.39372664276503139</v>
      </c>
      <c r="U100" s="33">
        <f>'Ж-4'!D75+'Ж-4'!D74+'Ж-4'!D73</f>
        <v>0.31646435566666831</v>
      </c>
      <c r="V100" s="33"/>
      <c r="W100" s="33">
        <f>'Ж-6'!D72+'Ж-6'!D73+'Ж-6'!D74</f>
        <v>0.21477128268855439</v>
      </c>
      <c r="X100" s="33"/>
      <c r="Y100" s="33">
        <f>'Ж-8'!D75+'Ж-8'!D76+'Ж-8'!D77</f>
        <v>0.21176398351438558</v>
      </c>
      <c r="Z100" s="73">
        <f>'М-10'!D71+'М-10'!D72</f>
        <v>0.11131540229317935</v>
      </c>
      <c r="AA100" s="89"/>
      <c r="AB100" s="28"/>
      <c r="AC100" s="16"/>
      <c r="AD100" s="16"/>
      <c r="AE100" s="16"/>
      <c r="AF100" s="16"/>
      <c r="AG100" s="16"/>
    </row>
    <row r="101" spans="1:33" ht="15">
      <c r="A101" s="42" t="s">
        <v>341</v>
      </c>
      <c r="B101" s="18" t="s">
        <v>148</v>
      </c>
      <c r="C101" s="32"/>
      <c r="D101" s="33"/>
      <c r="E101" s="33"/>
      <c r="F101" s="33"/>
      <c r="G101" s="33"/>
      <c r="H101" s="33"/>
      <c r="I101" s="33"/>
      <c r="J101" s="33"/>
      <c r="K101" s="33"/>
      <c r="L101" s="33"/>
      <c r="M101" s="33"/>
      <c r="N101" s="33"/>
      <c r="O101" s="33"/>
      <c r="P101" s="33"/>
      <c r="Q101" s="33"/>
      <c r="R101" s="33"/>
      <c r="S101" s="33"/>
      <c r="T101" s="33">
        <f>'Ж-3'!D74+'Ж-3'!D75+'Ж-3'!D76</f>
        <v>0.7981635362237629</v>
      </c>
      <c r="U101" s="33">
        <f>'Ж-4'!D76+'Ж-4'!D77</f>
        <v>0.271635684374264</v>
      </c>
      <c r="V101" s="33">
        <f>'Ж-5'!D72+'Ж-5'!D73+'Ж-5'!D74</f>
        <v>0.48820933143935658</v>
      </c>
      <c r="W101" s="33">
        <f>'Ж-6'!D75+'Ж-6'!D76</f>
        <v>0.21115672431422275</v>
      </c>
      <c r="X101" s="33"/>
      <c r="Y101" s="33"/>
      <c r="Z101" s="73"/>
      <c r="AA101" s="89"/>
      <c r="AB101" s="28"/>
      <c r="AC101" s="16"/>
      <c r="AD101" s="16"/>
      <c r="AE101" s="16"/>
      <c r="AF101" s="16"/>
      <c r="AG101" s="16"/>
    </row>
    <row r="102" spans="1:33" ht="23.25" thickBot="1">
      <c r="A102" s="43" t="s">
        <v>342</v>
      </c>
      <c r="B102" s="44" t="s">
        <v>169</v>
      </c>
      <c r="C102" s="45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  <c r="V102" s="46"/>
      <c r="W102" s="46"/>
      <c r="X102" s="46"/>
      <c r="Y102" s="46">
        <f>'Ж-8'!D71</f>
        <v>7.7220374656276194E-2</v>
      </c>
      <c r="Z102" s="74"/>
      <c r="AA102" s="90"/>
      <c r="AB102" s="28"/>
      <c r="AC102" s="16"/>
      <c r="AD102" s="16"/>
      <c r="AE102" s="16"/>
      <c r="AF102" s="16"/>
      <c r="AG102" s="16"/>
    </row>
    <row r="103" spans="1:33">
      <c r="A103" s="93" t="s">
        <v>142</v>
      </c>
      <c r="B103" s="93"/>
      <c r="C103" s="93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26"/>
      <c r="T103" s="26"/>
      <c r="U103" s="26"/>
      <c r="V103" s="26"/>
      <c r="W103" s="26"/>
      <c r="X103" s="26"/>
      <c r="Y103" s="26"/>
      <c r="Z103" s="26"/>
      <c r="AA103" s="1"/>
    </row>
    <row r="104" spans="1:33">
      <c r="A104" s="93" t="s">
        <v>143</v>
      </c>
      <c r="B104" s="93"/>
      <c r="C104" s="93"/>
      <c r="D104" s="93"/>
      <c r="E104" s="93"/>
      <c r="F104" s="93"/>
      <c r="G104" s="93"/>
      <c r="H104" s="93"/>
      <c r="I104" s="93"/>
      <c r="J104" s="93"/>
      <c r="K104" s="93"/>
      <c r="L104" s="93"/>
      <c r="M104" s="93"/>
      <c r="N104" s="93"/>
      <c r="O104" s="93"/>
      <c r="P104" s="93"/>
      <c r="Q104" s="93"/>
      <c r="R104" s="93"/>
      <c r="S104" s="26"/>
      <c r="T104" s="26"/>
      <c r="U104" s="26"/>
      <c r="V104" s="26"/>
      <c r="W104" s="26"/>
      <c r="X104" s="26"/>
      <c r="Y104" s="26"/>
      <c r="Z104" s="26"/>
    </row>
    <row r="105" spans="1:33">
      <c r="A105" s="93" t="s">
        <v>144</v>
      </c>
      <c r="B105" s="93"/>
      <c r="C105" s="93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26"/>
      <c r="T105" s="26"/>
      <c r="U105" s="26"/>
      <c r="V105" s="26"/>
      <c r="W105" s="26"/>
      <c r="X105" s="26"/>
      <c r="Y105" s="26"/>
      <c r="Z105" s="26"/>
    </row>
    <row r="106" spans="1:33">
      <c r="A106" s="93" t="s">
        <v>143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3"/>
      <c r="O106" s="93"/>
      <c r="P106" s="93"/>
      <c r="Q106" s="93"/>
      <c r="R106" s="93"/>
      <c r="S106" s="26"/>
      <c r="T106" s="26"/>
      <c r="U106" s="26"/>
      <c r="V106" s="26"/>
      <c r="W106" s="26"/>
      <c r="X106" s="26"/>
      <c r="Y106" s="26"/>
      <c r="Z106" s="26"/>
    </row>
  </sheetData>
  <mergeCells count="19">
    <mergeCell ref="A15:AB15"/>
    <mergeCell ref="A16:AB16"/>
    <mergeCell ref="A8:AB8"/>
    <mergeCell ref="A9:AB9"/>
    <mergeCell ref="A10:AB10"/>
    <mergeCell ref="A11:AB11"/>
    <mergeCell ref="A13:AB13"/>
    <mergeCell ref="A14:AB14"/>
    <mergeCell ref="A104:R104"/>
    <mergeCell ref="A105:R105"/>
    <mergeCell ref="A106:R106"/>
    <mergeCell ref="A18:A21"/>
    <mergeCell ref="B18:B21"/>
    <mergeCell ref="C18:C21"/>
    <mergeCell ref="D19:L19"/>
    <mergeCell ref="M19:R19"/>
    <mergeCell ref="D18:Z18"/>
    <mergeCell ref="S19:Y19"/>
    <mergeCell ref="A103:R103"/>
  </mergeCells>
  <pageMargins left="0.41666666666666669" right="0.1388888888888889" top="0.75" bottom="0.75" header="0.3" footer="0.3"/>
  <pageSetup paperSize="9" scale="65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Лист17"/>
  <dimension ref="A2:Z83"/>
  <sheetViews>
    <sheetView topLeftCell="A17" zoomScaleNormal="100" workbookViewId="0">
      <selection activeCell="F88" sqref="F88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211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212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SUM(D24:D78)/2+D23</f>
        <v>13.574293883038685</v>
      </c>
      <c r="E22" s="15">
        <f t="shared" si="0"/>
        <v>139988.97795700133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139988.97795700133</v>
      </c>
      <c r="J22" s="15">
        <f t="shared" si="0"/>
        <v>21354.250874796817</v>
      </c>
      <c r="K22" s="15">
        <f t="shared" si="0"/>
        <v>118634.72708220448</v>
      </c>
      <c r="L22" s="15">
        <f t="shared" si="0"/>
        <v>80222.924258397383</v>
      </c>
      <c r="M22" s="15">
        <f t="shared" si="0"/>
        <v>24227.323126036015</v>
      </c>
      <c r="N22" s="15">
        <f t="shared" si="0"/>
        <v>7837.0239999999994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4650.5696987140436</v>
      </c>
      <c r="S22" s="15">
        <f t="shared" si="0"/>
        <v>1247.4674251370539</v>
      </c>
      <c r="T22" s="15">
        <f t="shared" si="0"/>
        <v>249.61857392000101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E23/859.4/12</f>
        <v>2.5913240556109951</v>
      </c>
      <c r="E23" s="19">
        <f>F23+I23</f>
        <v>26723.80672070507</v>
      </c>
      <c r="F23" s="19">
        <f>SUM(G23:H23)</f>
        <v>0</v>
      </c>
      <c r="G23" s="19">
        <v>0</v>
      </c>
      <c r="H23" s="19">
        <v>0</v>
      </c>
      <c r="I23" s="19">
        <f>SUM(J23:K23)</f>
        <v>26723.80672070507</v>
      </c>
      <c r="J23" s="19">
        <v>4076.5128895990802</v>
      </c>
      <c r="K23" s="19">
        <f>SUM(L23:U23)</f>
        <v>22647.293831105992</v>
      </c>
      <c r="L23" s="19">
        <v>16658.778943051198</v>
      </c>
      <c r="M23" s="19">
        <v>5030.9512408014598</v>
      </c>
      <c r="N23" s="19">
        <v>0</v>
      </c>
      <c r="O23" s="19">
        <v>0</v>
      </c>
      <c r="P23" s="19">
        <v>0</v>
      </c>
      <c r="Q23" s="19">
        <v>0</v>
      </c>
      <c r="R23" s="19">
        <v>707.94507333333297</v>
      </c>
      <c r="S23" s="19">
        <v>0</v>
      </c>
      <c r="T23" s="19">
        <v>249.61857392000101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8.9606956032625522</v>
      </c>
      <c r="E24" s="19">
        <f t="shared" si="1"/>
        <v>92409.861617326009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92409.861617326009</v>
      </c>
      <c r="J24" s="19">
        <f t="shared" si="1"/>
        <v>14096.419568744652</v>
      </c>
      <c r="K24" s="19">
        <f t="shared" si="1"/>
        <v>78313.44204858139</v>
      </c>
      <c r="L24" s="19">
        <f t="shared" si="1"/>
        <v>56046.679886229409</v>
      </c>
      <c r="M24" s="19">
        <f t="shared" si="1"/>
        <v>16926.097325641294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3621.6050915736032</v>
      </c>
      <c r="S24" s="19">
        <f t="shared" si="1"/>
        <v>867.65974513705476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E25/859.4/12</f>
        <v>0.16473376761839897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6.9979193065543357E-2</v>
      </c>
      <c r="E27" s="19">
        <f t="shared" si="3"/>
        <v>721.6814222463355</v>
      </c>
      <c r="F27" s="19">
        <f t="shared" si="4"/>
        <v>0</v>
      </c>
      <c r="G27" s="19">
        <v>0</v>
      </c>
      <c r="H27" s="19">
        <v>0</v>
      </c>
      <c r="I27" s="19">
        <f t="shared" si="5"/>
        <v>721.6814222463355</v>
      </c>
      <c r="J27" s="19">
        <v>110.086996613848</v>
      </c>
      <c r="K27" s="19">
        <f t="shared" si="6"/>
        <v>611.59442563248751</v>
      </c>
      <c r="L27" s="19">
        <v>304.47535431472102</v>
      </c>
      <c r="M27" s="19">
        <v>91.951557003045707</v>
      </c>
      <c r="N27" s="19">
        <v>0</v>
      </c>
      <c r="O27" s="19">
        <v>199.8</v>
      </c>
      <c r="P27" s="19">
        <v>0</v>
      </c>
      <c r="Q27" s="19">
        <v>0</v>
      </c>
      <c r="R27" s="19">
        <v>8.6749401015228198</v>
      </c>
      <c r="S27" s="19">
        <v>6.6925742131979504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4.3152236396737521E-2</v>
      </c>
      <c r="E28" s="19">
        <f t="shared" si="3"/>
        <v>445.02038351227475</v>
      </c>
      <c r="F28" s="19">
        <f t="shared" si="4"/>
        <v>0</v>
      </c>
      <c r="G28" s="19">
        <v>0</v>
      </c>
      <c r="H28" s="19">
        <v>0</v>
      </c>
      <c r="I28" s="19">
        <f t="shared" si="5"/>
        <v>445.02038351227475</v>
      </c>
      <c r="J28" s="19">
        <v>67.884465281533394</v>
      </c>
      <c r="K28" s="19">
        <f t="shared" si="6"/>
        <v>377.13591823074137</v>
      </c>
      <c r="L28" s="19">
        <v>277.38326156345198</v>
      </c>
      <c r="M28" s="19">
        <v>83.769744992162401</v>
      </c>
      <c r="N28" s="19">
        <v>0</v>
      </c>
      <c r="O28" s="19">
        <v>0</v>
      </c>
      <c r="P28" s="19">
        <v>0</v>
      </c>
      <c r="Q28" s="19">
        <v>0</v>
      </c>
      <c r="R28" s="19">
        <v>13.2512487309645</v>
      </c>
      <c r="S28" s="19">
        <v>2.7316629441624398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0.17260894558695036</v>
      </c>
      <c r="E29" s="19">
        <f t="shared" si="3"/>
        <v>1780.0815340491015</v>
      </c>
      <c r="F29" s="19">
        <f t="shared" si="4"/>
        <v>0</v>
      </c>
      <c r="G29" s="19">
        <v>0</v>
      </c>
      <c r="H29" s="19">
        <v>0</v>
      </c>
      <c r="I29" s="19">
        <f t="shared" si="5"/>
        <v>1780.0815340491015</v>
      </c>
      <c r="J29" s="19">
        <v>271.53786112613398</v>
      </c>
      <c r="K29" s="19">
        <f t="shared" si="6"/>
        <v>1508.5436729229675</v>
      </c>
      <c r="L29" s="19">
        <v>1109.53304625381</v>
      </c>
      <c r="M29" s="19">
        <v>335.07897996865</v>
      </c>
      <c r="N29" s="19">
        <v>0</v>
      </c>
      <c r="O29" s="19">
        <v>0</v>
      </c>
      <c r="P29" s="19">
        <v>0</v>
      </c>
      <c r="Q29" s="19">
        <v>0</v>
      </c>
      <c r="R29" s="19">
        <v>53.004994923857801</v>
      </c>
      <c r="S29" s="19">
        <v>10.926651776649701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8.0760905817185688E-2</v>
      </c>
      <c r="E30" s="19">
        <f t="shared" si="3"/>
        <v>832.87106951147246</v>
      </c>
      <c r="F30" s="19">
        <f t="shared" si="4"/>
        <v>0</v>
      </c>
      <c r="G30" s="19">
        <v>0</v>
      </c>
      <c r="H30" s="19">
        <v>0</v>
      </c>
      <c r="I30" s="19">
        <f t="shared" si="5"/>
        <v>832.87106951147246</v>
      </c>
      <c r="J30" s="19">
        <v>127.048129247513</v>
      </c>
      <c r="K30" s="19">
        <f t="shared" si="6"/>
        <v>705.82294026395948</v>
      </c>
      <c r="L30" s="19">
        <v>497.10261928934</v>
      </c>
      <c r="M30" s="19">
        <v>150.12499102538101</v>
      </c>
      <c r="N30" s="19">
        <v>0</v>
      </c>
      <c r="O30" s="19">
        <v>0</v>
      </c>
      <c r="P30" s="19">
        <v>0</v>
      </c>
      <c r="Q30" s="19">
        <v>0</v>
      </c>
      <c r="R30" s="19">
        <v>47.116751269035497</v>
      </c>
      <c r="S30" s="19">
        <v>11.478578680203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0.51782683676085006</v>
      </c>
      <c r="E31" s="19">
        <f t="shared" si="3"/>
        <v>5340.2446021472942</v>
      </c>
      <c r="F31" s="19">
        <f t="shared" si="4"/>
        <v>0</v>
      </c>
      <c r="G31" s="19">
        <v>0</v>
      </c>
      <c r="H31" s="19">
        <v>0</v>
      </c>
      <c r="I31" s="19">
        <f t="shared" si="5"/>
        <v>5340.2446021472942</v>
      </c>
      <c r="J31" s="19">
        <v>814.61358337840102</v>
      </c>
      <c r="K31" s="19">
        <f t="shared" si="6"/>
        <v>4525.6310187688932</v>
      </c>
      <c r="L31" s="19">
        <v>3328.5991387614199</v>
      </c>
      <c r="M31" s="19">
        <v>1005.23693990595</v>
      </c>
      <c r="N31" s="19">
        <v>0</v>
      </c>
      <c r="O31" s="19">
        <v>0</v>
      </c>
      <c r="P31" s="19">
        <v>0</v>
      </c>
      <c r="Q31" s="19">
        <v>0</v>
      </c>
      <c r="R31" s="19">
        <v>159.01498477157401</v>
      </c>
      <c r="S31" s="19">
        <v>32.779955329949203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0.51782683676085006</v>
      </c>
      <c r="E32" s="19">
        <f t="shared" si="3"/>
        <v>5340.2446021472942</v>
      </c>
      <c r="F32" s="19">
        <f t="shared" si="4"/>
        <v>0</v>
      </c>
      <c r="G32" s="19">
        <v>0</v>
      </c>
      <c r="H32" s="19">
        <v>0</v>
      </c>
      <c r="I32" s="19">
        <f t="shared" si="5"/>
        <v>5340.2446021472942</v>
      </c>
      <c r="J32" s="19">
        <v>814.61358337840102</v>
      </c>
      <c r="K32" s="19">
        <f t="shared" si="6"/>
        <v>4525.6310187688932</v>
      </c>
      <c r="L32" s="19">
        <v>3328.5991387614199</v>
      </c>
      <c r="M32" s="19">
        <v>1005.23693990595</v>
      </c>
      <c r="N32" s="19">
        <v>0</v>
      </c>
      <c r="O32" s="19">
        <v>0</v>
      </c>
      <c r="P32" s="19">
        <v>0</v>
      </c>
      <c r="Q32" s="19">
        <v>0</v>
      </c>
      <c r="R32" s="19">
        <v>159.01498477157401</v>
      </c>
      <c r="S32" s="19">
        <v>32.779955329949203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9.3208830616953023E-2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0.51782683676085006</v>
      </c>
      <c r="E34" s="19">
        <f t="shared" si="3"/>
        <v>5340.2446021472942</v>
      </c>
      <c r="F34" s="19">
        <f t="shared" si="4"/>
        <v>0</v>
      </c>
      <c r="G34" s="19">
        <v>0</v>
      </c>
      <c r="H34" s="19">
        <v>0</v>
      </c>
      <c r="I34" s="19">
        <f t="shared" si="5"/>
        <v>5340.2446021472942</v>
      </c>
      <c r="J34" s="19">
        <v>814.61358337840102</v>
      </c>
      <c r="K34" s="19">
        <f t="shared" si="6"/>
        <v>4525.6310187688932</v>
      </c>
      <c r="L34" s="19">
        <v>3328.5991387614199</v>
      </c>
      <c r="M34" s="19">
        <v>1005.23693990595</v>
      </c>
      <c r="N34" s="19">
        <v>0</v>
      </c>
      <c r="O34" s="19">
        <v>0</v>
      </c>
      <c r="P34" s="19">
        <v>0</v>
      </c>
      <c r="Q34" s="19">
        <v>0</v>
      </c>
      <c r="R34" s="19">
        <v>159.01498477157401</v>
      </c>
      <c r="S34" s="19">
        <v>32.779955329949203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4.6604415308476504E-2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0.51782683676085006</v>
      </c>
      <c r="E37" s="19">
        <f t="shared" si="3"/>
        <v>5340.2446021472942</v>
      </c>
      <c r="F37" s="19">
        <f t="shared" si="4"/>
        <v>0</v>
      </c>
      <c r="G37" s="19">
        <v>0</v>
      </c>
      <c r="H37" s="19">
        <v>0</v>
      </c>
      <c r="I37" s="19">
        <f t="shared" si="5"/>
        <v>5340.2446021472942</v>
      </c>
      <c r="J37" s="19">
        <v>814.61358337840102</v>
      </c>
      <c r="K37" s="19">
        <f t="shared" si="6"/>
        <v>4525.6310187688932</v>
      </c>
      <c r="L37" s="19">
        <v>3328.5991387614199</v>
      </c>
      <c r="M37" s="19">
        <v>1005.23693990595</v>
      </c>
      <c r="N37" s="19">
        <v>0</v>
      </c>
      <c r="O37" s="19">
        <v>0</v>
      </c>
      <c r="P37" s="19">
        <v>0</v>
      </c>
      <c r="Q37" s="19">
        <v>0</v>
      </c>
      <c r="R37" s="19">
        <v>159.01498477157401</v>
      </c>
      <c r="S37" s="19">
        <v>32.779955329949203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0.51782683676085006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0.33335109023499293</v>
      </c>
      <c r="E41" s="19">
        <f t="shared" si="3"/>
        <v>3437.783123375435</v>
      </c>
      <c r="F41" s="19">
        <f t="shared" si="4"/>
        <v>0</v>
      </c>
      <c r="G41" s="19">
        <v>0</v>
      </c>
      <c r="H41" s="19">
        <v>0</v>
      </c>
      <c r="I41" s="19">
        <f t="shared" si="5"/>
        <v>3437.783123375435</v>
      </c>
      <c r="J41" s="19">
        <v>524.40759509116799</v>
      </c>
      <c r="K41" s="19">
        <f t="shared" si="6"/>
        <v>2913.3755282842671</v>
      </c>
      <c r="L41" s="19">
        <v>2154.1113502538101</v>
      </c>
      <c r="M41" s="19">
        <v>650.54162777664999</v>
      </c>
      <c r="N41" s="19">
        <v>0</v>
      </c>
      <c r="O41" s="19">
        <v>0</v>
      </c>
      <c r="P41" s="19">
        <v>0</v>
      </c>
      <c r="Q41" s="19">
        <v>0</v>
      </c>
      <c r="R41" s="19">
        <v>61.373725888324898</v>
      </c>
      <c r="S41" s="19">
        <v>47.348824365482201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1.0356536735216999</v>
      </c>
      <c r="E42" s="19">
        <f t="shared" si="3"/>
        <v>10680.489204294587</v>
      </c>
      <c r="F42" s="19">
        <f t="shared" si="4"/>
        <v>0</v>
      </c>
      <c r="G42" s="19">
        <v>0</v>
      </c>
      <c r="H42" s="19">
        <v>0</v>
      </c>
      <c r="I42" s="19">
        <f t="shared" si="5"/>
        <v>10680.489204294587</v>
      </c>
      <c r="J42" s="19">
        <v>1629.2271667568</v>
      </c>
      <c r="K42" s="19">
        <f t="shared" si="6"/>
        <v>9051.2620375377865</v>
      </c>
      <c r="L42" s="19">
        <v>6657.1982775228398</v>
      </c>
      <c r="M42" s="19">
        <v>2010.4738798118999</v>
      </c>
      <c r="N42" s="19">
        <v>0</v>
      </c>
      <c r="O42" s="19">
        <v>0</v>
      </c>
      <c r="P42" s="19">
        <v>0</v>
      </c>
      <c r="Q42" s="19">
        <v>0</v>
      </c>
      <c r="R42" s="19">
        <v>318.02996954314699</v>
      </c>
      <c r="S42" s="19">
        <v>65.559910659898506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0.21891216041199782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4.9255236092699446E-2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3.5899348179153016E-2</v>
      </c>
      <c r="E48" s="19">
        <f t="shared" si="3"/>
        <v>370.22279790196922</v>
      </c>
      <c r="F48" s="19">
        <f t="shared" si="4"/>
        <v>0</v>
      </c>
      <c r="G48" s="19">
        <v>0</v>
      </c>
      <c r="H48" s="19">
        <v>0</v>
      </c>
      <c r="I48" s="19">
        <f t="shared" si="5"/>
        <v>370.22279790196922</v>
      </c>
      <c r="J48" s="19">
        <v>56.4746640867411</v>
      </c>
      <c r="K48" s="19">
        <f t="shared" si="6"/>
        <v>313.74813381522813</v>
      </c>
      <c r="L48" s="19">
        <v>231.981222335025</v>
      </c>
      <c r="M48" s="19">
        <v>70.058329145177694</v>
      </c>
      <c r="N48" s="19">
        <v>0</v>
      </c>
      <c r="O48" s="19">
        <v>0</v>
      </c>
      <c r="P48" s="19">
        <v>0</v>
      </c>
      <c r="Q48" s="19">
        <v>0</v>
      </c>
      <c r="R48" s="19">
        <v>6.6094781725888501</v>
      </c>
      <c r="S48" s="19">
        <v>5.0991041624365696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0.26269459249439669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0.19702094437079809</v>
      </c>
      <c r="E50" s="19">
        <f t="shared" si="3"/>
        <v>2031.8375951071664</v>
      </c>
      <c r="F50" s="19">
        <f t="shared" si="4"/>
        <v>0</v>
      </c>
      <c r="G50" s="19">
        <v>0</v>
      </c>
      <c r="H50" s="19">
        <v>0</v>
      </c>
      <c r="I50" s="19">
        <f t="shared" si="5"/>
        <v>2031.8375951071664</v>
      </c>
      <c r="J50" s="19">
        <v>309.941328067195</v>
      </c>
      <c r="K50" s="19">
        <f t="shared" si="6"/>
        <v>1721.8962670399715</v>
      </c>
      <c r="L50" s="19">
        <v>1284.9108503390901</v>
      </c>
      <c r="M50" s="19">
        <v>388.04307680240402</v>
      </c>
      <c r="N50" s="19">
        <v>0</v>
      </c>
      <c r="O50" s="19">
        <v>0</v>
      </c>
      <c r="P50" s="19">
        <v>0</v>
      </c>
      <c r="Q50" s="19">
        <v>0</v>
      </c>
      <c r="R50" s="19">
        <v>39.1083532994924</v>
      </c>
      <c r="S50" s="19">
        <v>9.8339865989847901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0.22726118896955996</v>
      </c>
      <c r="E53" s="19">
        <f t="shared" si="3"/>
        <v>2343.6991896052782</v>
      </c>
      <c r="F53" s="19">
        <f t="shared" si="4"/>
        <v>0</v>
      </c>
      <c r="G53" s="19">
        <v>0</v>
      </c>
      <c r="H53" s="19">
        <v>0</v>
      </c>
      <c r="I53" s="19">
        <f t="shared" si="5"/>
        <v>2343.6991896052782</v>
      </c>
      <c r="J53" s="19">
        <v>357.51343570249998</v>
      </c>
      <c r="K53" s="19">
        <f t="shared" si="6"/>
        <v>1986.1857539027783</v>
      </c>
      <c r="L53" s="19">
        <v>1398.8467706802001</v>
      </c>
      <c r="M53" s="19">
        <v>422.45172474542102</v>
      </c>
      <c r="N53" s="19">
        <v>0</v>
      </c>
      <c r="O53" s="19">
        <v>0</v>
      </c>
      <c r="P53" s="19">
        <v>0</v>
      </c>
      <c r="Q53" s="19">
        <v>0</v>
      </c>
      <c r="R53" s="19">
        <v>132.586538071066</v>
      </c>
      <c r="S53" s="19">
        <v>32.300720406091401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2.6166533484768117</v>
      </c>
      <c r="E54" s="19">
        <f t="shared" si="3"/>
        <v>26985.022652171665</v>
      </c>
      <c r="F54" s="19">
        <f t="shared" si="4"/>
        <v>0</v>
      </c>
      <c r="G54" s="19">
        <v>0</v>
      </c>
      <c r="H54" s="19">
        <v>0</v>
      </c>
      <c r="I54" s="19">
        <f t="shared" si="5"/>
        <v>26985.022652171665</v>
      </c>
      <c r="J54" s="19">
        <v>4116.35938761941</v>
      </c>
      <c r="K54" s="19">
        <f t="shared" si="6"/>
        <v>22868.663264552255</v>
      </c>
      <c r="L54" s="19">
        <v>16106.124864974599</v>
      </c>
      <c r="M54" s="19">
        <v>4864.0497092223304</v>
      </c>
      <c r="N54" s="19">
        <v>0</v>
      </c>
      <c r="O54" s="19">
        <v>0</v>
      </c>
      <c r="P54" s="19">
        <v>0</v>
      </c>
      <c r="Q54" s="19">
        <v>0</v>
      </c>
      <c r="R54" s="19">
        <v>1526.58274111675</v>
      </c>
      <c r="S54" s="19">
        <v>371.90594923857799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0.11468048626040366</v>
      </c>
      <c r="E55" s="19">
        <f t="shared" si="3"/>
        <v>1182.6769187062907</v>
      </c>
      <c r="F55" s="19">
        <f t="shared" si="4"/>
        <v>0</v>
      </c>
      <c r="G55" s="19">
        <v>0</v>
      </c>
      <c r="H55" s="19">
        <v>0</v>
      </c>
      <c r="I55" s="19">
        <f t="shared" si="5"/>
        <v>1182.6769187062907</v>
      </c>
      <c r="J55" s="19">
        <v>180.40834353146801</v>
      </c>
      <c r="K55" s="19">
        <f t="shared" si="6"/>
        <v>1002.2685751748228</v>
      </c>
      <c r="L55" s="19">
        <v>705.88571939086296</v>
      </c>
      <c r="M55" s="19">
        <v>213.17748725604099</v>
      </c>
      <c r="N55" s="19">
        <v>0</v>
      </c>
      <c r="O55" s="19">
        <v>0</v>
      </c>
      <c r="P55" s="19">
        <v>0</v>
      </c>
      <c r="Q55" s="19">
        <v>0</v>
      </c>
      <c r="R55" s="19">
        <v>66.905786802030505</v>
      </c>
      <c r="S55" s="19">
        <v>16.299581725888299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7.6755164888653249E-2</v>
      </c>
      <c r="E56" s="19">
        <f t="shared" si="3"/>
        <v>791.56066446370323</v>
      </c>
      <c r="F56" s="19">
        <f t="shared" si="4"/>
        <v>0</v>
      </c>
      <c r="G56" s="19">
        <v>0</v>
      </c>
      <c r="H56" s="19">
        <v>0</v>
      </c>
      <c r="I56" s="19">
        <f t="shared" si="5"/>
        <v>791.56066446370323</v>
      </c>
      <c r="J56" s="19">
        <v>120.746542036836</v>
      </c>
      <c r="K56" s="19">
        <f t="shared" si="6"/>
        <v>670.81412242686724</v>
      </c>
      <c r="L56" s="19">
        <v>472.44632937258899</v>
      </c>
      <c r="M56" s="19">
        <v>142.67879147052199</v>
      </c>
      <c r="N56" s="19">
        <v>0</v>
      </c>
      <c r="O56" s="19">
        <v>0</v>
      </c>
      <c r="P56" s="19">
        <v>0</v>
      </c>
      <c r="Q56" s="19">
        <v>0</v>
      </c>
      <c r="R56" s="19">
        <v>44.779760406091299</v>
      </c>
      <c r="S56" s="19">
        <v>10.909241177665001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0.19382617396124593</v>
      </c>
      <c r="E57" s="19">
        <f t="shared" si="3"/>
        <v>1998.8905668275372</v>
      </c>
      <c r="F57" s="19">
        <f t="shared" si="4"/>
        <v>0</v>
      </c>
      <c r="G57" s="19">
        <v>0</v>
      </c>
      <c r="H57" s="19">
        <v>0</v>
      </c>
      <c r="I57" s="19">
        <f t="shared" si="5"/>
        <v>1998.8905668275372</v>
      </c>
      <c r="J57" s="19">
        <v>304.91551019403101</v>
      </c>
      <c r="K57" s="19">
        <f t="shared" si="6"/>
        <v>1693.9750566335063</v>
      </c>
      <c r="L57" s="19">
        <v>1193.04628629442</v>
      </c>
      <c r="M57" s="19">
        <v>360.29997846091402</v>
      </c>
      <c r="N57" s="19">
        <v>0</v>
      </c>
      <c r="O57" s="19">
        <v>0</v>
      </c>
      <c r="P57" s="19">
        <v>0</v>
      </c>
      <c r="Q57" s="19">
        <v>0</v>
      </c>
      <c r="R57" s="19">
        <v>113.080203045685</v>
      </c>
      <c r="S57" s="19">
        <v>27.548588832487301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0.11726483524655353</v>
      </c>
      <c r="E58" s="19">
        <f t="shared" si="3"/>
        <v>1209.3287929306573</v>
      </c>
      <c r="F58" s="19">
        <f t="shared" si="4"/>
        <v>0</v>
      </c>
      <c r="G58" s="19">
        <v>0</v>
      </c>
      <c r="H58" s="19">
        <v>0</v>
      </c>
      <c r="I58" s="19">
        <f t="shared" si="5"/>
        <v>1209.3287929306573</v>
      </c>
      <c r="J58" s="19">
        <v>184.47388366738801</v>
      </c>
      <c r="K58" s="19">
        <f t="shared" si="6"/>
        <v>1024.8549092632693</v>
      </c>
      <c r="L58" s="19">
        <v>721.79300320812195</v>
      </c>
      <c r="M58" s="19">
        <v>217.98148696885301</v>
      </c>
      <c r="N58" s="19">
        <v>0</v>
      </c>
      <c r="O58" s="19">
        <v>0</v>
      </c>
      <c r="P58" s="19">
        <v>0</v>
      </c>
      <c r="Q58" s="19">
        <v>0</v>
      </c>
      <c r="R58" s="19">
        <v>68.413522842639594</v>
      </c>
      <c r="S58" s="19">
        <v>16.666896243654801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0.20674791889199515</v>
      </c>
      <c r="E59" s="19">
        <f t="shared" si="3"/>
        <v>2132.1499379493675</v>
      </c>
      <c r="F59" s="19">
        <f t="shared" si="4"/>
        <v>0</v>
      </c>
      <c r="G59" s="19">
        <v>0</v>
      </c>
      <c r="H59" s="19">
        <v>0</v>
      </c>
      <c r="I59" s="19">
        <f t="shared" si="5"/>
        <v>2132.1499379493675</v>
      </c>
      <c r="J59" s="19">
        <v>325.24321087363199</v>
      </c>
      <c r="K59" s="19">
        <f t="shared" si="6"/>
        <v>1806.9067270757357</v>
      </c>
      <c r="L59" s="19">
        <v>1272.58270538071</v>
      </c>
      <c r="M59" s="19">
        <v>384.319977024975</v>
      </c>
      <c r="N59" s="19">
        <v>0</v>
      </c>
      <c r="O59" s="19">
        <v>0</v>
      </c>
      <c r="P59" s="19">
        <v>0</v>
      </c>
      <c r="Q59" s="19">
        <v>0</v>
      </c>
      <c r="R59" s="19">
        <v>120.618883248731</v>
      </c>
      <c r="S59" s="19">
        <v>29.3851614213198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1.4536963047093414E-2</v>
      </c>
      <c r="E61" s="19">
        <f t="shared" si="3"/>
        <v>149.91679251206497</v>
      </c>
      <c r="F61" s="19">
        <f t="shared" si="4"/>
        <v>0</v>
      </c>
      <c r="G61" s="19">
        <v>0</v>
      </c>
      <c r="H61" s="19">
        <v>0</v>
      </c>
      <c r="I61" s="19">
        <f t="shared" si="5"/>
        <v>149.91679251206497</v>
      </c>
      <c r="J61" s="19">
        <v>22.8686632645523</v>
      </c>
      <c r="K61" s="19">
        <f t="shared" si="6"/>
        <v>127.04812924751266</v>
      </c>
      <c r="L61" s="19">
        <v>89.478471472081196</v>
      </c>
      <c r="M61" s="19">
        <v>27.0224983845685</v>
      </c>
      <c r="N61" s="19">
        <v>0</v>
      </c>
      <c r="O61" s="19">
        <v>0</v>
      </c>
      <c r="P61" s="19">
        <v>0</v>
      </c>
      <c r="Q61" s="19">
        <v>0</v>
      </c>
      <c r="R61" s="19">
        <v>8.4810152284264202</v>
      </c>
      <c r="S61" s="19">
        <v>2.06614416243655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7.7957577541221929E-2</v>
      </c>
      <c r="E62" s="19">
        <f t="shared" si="7"/>
        <v>803.96090566711348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803.96090566711348</v>
      </c>
      <c r="J62" s="19">
        <f t="shared" si="7"/>
        <v>122.63810425430547</v>
      </c>
      <c r="K62" s="19">
        <f t="shared" si="7"/>
        <v>681.32280141280808</v>
      </c>
      <c r="L62" s="19">
        <f t="shared" si="7"/>
        <v>217.27319858680204</v>
      </c>
      <c r="M62" s="19">
        <f t="shared" si="7"/>
        <v>65.616505973214203</v>
      </c>
      <c r="N62" s="19">
        <f t="shared" si="7"/>
        <v>382.84600000000006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10.221989847715736</v>
      </c>
      <c r="S62" s="19">
        <f t="shared" si="7"/>
        <v>5.3651070050761378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E63/859.4/12</f>
        <v>1.069160475934298E-2</v>
      </c>
      <c r="E63" s="19">
        <f t="shared" ref="E63:E69" si="9">F63+I63</f>
        <v>110.26038156215228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110.26038156215228</v>
      </c>
      <c r="J63" s="19">
        <v>16.8193802382944</v>
      </c>
      <c r="K63" s="19">
        <f t="shared" ref="K63:K69" si="12">SUM(L63:U63)</f>
        <v>93.441001323857876</v>
      </c>
      <c r="L63" s="19">
        <v>64.209088324873093</v>
      </c>
      <c r="M63" s="19">
        <v>19.3911446741117</v>
      </c>
      <c r="N63" s="19">
        <v>6.6</v>
      </c>
      <c r="O63" s="19">
        <v>0</v>
      </c>
      <c r="P63" s="19">
        <v>0</v>
      </c>
      <c r="Q63" s="19">
        <v>0</v>
      </c>
      <c r="R63" s="19">
        <v>1.8294091370558401</v>
      </c>
      <c r="S63" s="19">
        <v>1.41135918781726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4.5057879151888802E-2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3.1370035165836797E-3</v>
      </c>
      <c r="E67" s="19">
        <f t="shared" si="9"/>
        <v>32.351289865824171</v>
      </c>
      <c r="F67" s="19">
        <f t="shared" si="10"/>
        <v>0</v>
      </c>
      <c r="G67" s="19">
        <v>0</v>
      </c>
      <c r="H67" s="19">
        <v>0</v>
      </c>
      <c r="I67" s="19">
        <f t="shared" si="11"/>
        <v>32.351289865824171</v>
      </c>
      <c r="J67" s="19">
        <v>4.9349425219053797</v>
      </c>
      <c r="K67" s="19">
        <f t="shared" si="12"/>
        <v>27.41634734391879</v>
      </c>
      <c r="L67" s="19">
        <v>8.5750201827411203</v>
      </c>
      <c r="M67" s="19">
        <v>2.58965609518782</v>
      </c>
      <c r="N67" s="19">
        <v>15.56</v>
      </c>
      <c r="O67" s="19">
        <v>0</v>
      </c>
      <c r="P67" s="19">
        <v>0</v>
      </c>
      <c r="Q67" s="19">
        <v>0</v>
      </c>
      <c r="R67" s="19">
        <v>0.47017258883248703</v>
      </c>
      <c r="S67" s="19">
        <v>0.22149847715736001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9.535545056703237E-3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9.535545056703237E-3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SUM(D71:D78)</f>
        <v>1.9443166466239126</v>
      </c>
      <c r="E70" s="19">
        <f t="shared" si="13"/>
        <v>20051.348713303079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20051.348713303079</v>
      </c>
      <c r="J70" s="19">
        <f t="shared" si="13"/>
        <v>3058.6803121987782</v>
      </c>
      <c r="K70" s="19">
        <f t="shared" si="13"/>
        <v>16992.668401104303</v>
      </c>
      <c r="L70" s="19">
        <f t="shared" si="13"/>
        <v>7300.1922305299477</v>
      </c>
      <c r="M70" s="19">
        <f t="shared" si="13"/>
        <v>2204.658053620044</v>
      </c>
      <c r="N70" s="19">
        <f t="shared" si="13"/>
        <v>6802.5780000000004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310.79754395939074</v>
      </c>
      <c r="S70" s="19">
        <f t="shared" si="13"/>
        <v>374.44257299492295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22.5">
      <c r="A71" s="17" t="s">
        <v>134</v>
      </c>
      <c r="B71" s="18" t="s">
        <v>185</v>
      </c>
      <c r="C71" s="18"/>
      <c r="D71" s="19">
        <f t="shared" ref="D71:D78" si="14">E71/859.4/12</f>
        <v>0.62376323843576864</v>
      </c>
      <c r="E71" s="19">
        <f t="shared" ref="E71:E78" si="15">F71+I71</f>
        <v>6432.7455253403941</v>
      </c>
      <c r="F71" s="19">
        <f t="shared" ref="F71:F78" si="16">SUM(G71:H71)</f>
        <v>0</v>
      </c>
      <c r="G71" s="19">
        <v>0</v>
      </c>
      <c r="H71" s="19">
        <v>0</v>
      </c>
      <c r="I71" s="19">
        <f t="shared" ref="I71:I78" si="17">SUM(J71:K71)</f>
        <v>6432.7455253403941</v>
      </c>
      <c r="J71" s="19">
        <v>981.26626657734801</v>
      </c>
      <c r="K71" s="19">
        <f t="shared" ref="K71:K78" si="18">SUM(L71:U71)</f>
        <v>5451.4792587630463</v>
      </c>
      <c r="L71" s="19">
        <v>2863.3110871066001</v>
      </c>
      <c r="M71" s="19">
        <v>864.71994830619303</v>
      </c>
      <c r="N71" s="19">
        <v>1419.636</v>
      </c>
      <c r="O71" s="19">
        <v>0</v>
      </c>
      <c r="P71" s="19">
        <v>0</v>
      </c>
      <c r="Q71" s="19">
        <v>0</v>
      </c>
      <c r="R71" s="19">
        <v>132.73535025380701</v>
      </c>
      <c r="S71" s="19">
        <v>171.07687309644601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22.5">
      <c r="A72" s="17" t="s">
        <v>136</v>
      </c>
      <c r="B72" s="18" t="s">
        <v>184</v>
      </c>
      <c r="C72" s="18"/>
      <c r="D72" s="19">
        <f t="shared" si="14"/>
        <v>0.69036488030265997</v>
      </c>
      <c r="E72" s="19">
        <f t="shared" si="15"/>
        <v>7119.5949375852715</v>
      </c>
      <c r="F72" s="19">
        <f t="shared" si="16"/>
        <v>0</v>
      </c>
      <c r="G72" s="19">
        <v>0</v>
      </c>
      <c r="H72" s="19">
        <v>0</v>
      </c>
      <c r="I72" s="19">
        <f t="shared" si="17"/>
        <v>7119.5949375852715</v>
      </c>
      <c r="J72" s="19">
        <v>1086.03990573335</v>
      </c>
      <c r="K72" s="19">
        <f t="shared" si="18"/>
        <v>6033.5550318519217</v>
      </c>
      <c r="L72" s="19">
        <v>2136.7458987533</v>
      </c>
      <c r="M72" s="19">
        <v>645.29726142349602</v>
      </c>
      <c r="N72" s="19">
        <v>3024.7919999999999</v>
      </c>
      <c r="O72" s="19">
        <v>0</v>
      </c>
      <c r="P72" s="19">
        <v>0</v>
      </c>
      <c r="Q72" s="19">
        <v>0</v>
      </c>
      <c r="R72" s="19">
        <v>99.053755126903496</v>
      </c>
      <c r="S72" s="19">
        <v>127.666116548223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197</v>
      </c>
      <c r="C73" s="18"/>
      <c r="D73" s="19">
        <f t="shared" si="14"/>
        <v>0.12682696110808031</v>
      </c>
      <c r="E73" s="19">
        <f t="shared" si="15"/>
        <v>1307.9410845154107</v>
      </c>
      <c r="F73" s="19">
        <f t="shared" si="16"/>
        <v>0</v>
      </c>
      <c r="G73" s="19">
        <v>0</v>
      </c>
      <c r="H73" s="19">
        <v>0</v>
      </c>
      <c r="I73" s="19">
        <f t="shared" si="17"/>
        <v>1307.9410845154107</v>
      </c>
      <c r="J73" s="19">
        <v>199.51643662099499</v>
      </c>
      <c r="K73" s="19">
        <f t="shared" si="18"/>
        <v>1108.4246478944158</v>
      </c>
      <c r="L73" s="19">
        <v>132.56069847715699</v>
      </c>
      <c r="M73" s="19">
        <v>40.0333309401015</v>
      </c>
      <c r="N73" s="19">
        <v>929.14</v>
      </c>
      <c r="O73" s="19">
        <v>0</v>
      </c>
      <c r="P73" s="19">
        <v>0</v>
      </c>
      <c r="Q73" s="19">
        <v>0</v>
      </c>
      <c r="R73" s="19">
        <v>3.7768446700507701</v>
      </c>
      <c r="S73" s="19">
        <v>2.9137738071066002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22.5">
      <c r="A74" s="17" t="s">
        <v>140</v>
      </c>
      <c r="B74" s="18" t="s">
        <v>213</v>
      </c>
      <c r="C74" s="18"/>
      <c r="D74" s="19">
        <f t="shared" si="14"/>
        <v>0.12941028562011733</v>
      </c>
      <c r="E74" s="19">
        <f t="shared" si="15"/>
        <v>1334.5823935431458</v>
      </c>
      <c r="F74" s="19">
        <f t="shared" si="16"/>
        <v>0</v>
      </c>
      <c r="G74" s="19">
        <v>0</v>
      </c>
      <c r="H74" s="19">
        <v>0</v>
      </c>
      <c r="I74" s="19">
        <f t="shared" si="17"/>
        <v>1334.5823935431458</v>
      </c>
      <c r="J74" s="19">
        <v>203.58036511675101</v>
      </c>
      <c r="K74" s="19">
        <f t="shared" si="18"/>
        <v>1131.0020284263949</v>
      </c>
      <c r="L74" s="19">
        <v>553.12081218274</v>
      </c>
      <c r="M74" s="19">
        <v>167.04248527918801</v>
      </c>
      <c r="N74" s="19">
        <v>371.67</v>
      </c>
      <c r="O74" s="19">
        <v>0</v>
      </c>
      <c r="P74" s="19">
        <v>0</v>
      </c>
      <c r="Q74" s="19">
        <v>0</v>
      </c>
      <c r="R74" s="19">
        <v>19.685279187817201</v>
      </c>
      <c r="S74" s="19">
        <v>19.483451776649702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22.5">
      <c r="A75" s="17" t="s">
        <v>149</v>
      </c>
      <c r="B75" s="18" t="s">
        <v>214</v>
      </c>
      <c r="C75" s="18"/>
      <c r="D75" s="19">
        <f t="shared" si="14"/>
        <v>5.0822559384641329E-2</v>
      </c>
      <c r="E75" s="19">
        <f t="shared" si="15"/>
        <v>524.12289042192901</v>
      </c>
      <c r="F75" s="19">
        <f t="shared" si="16"/>
        <v>0</v>
      </c>
      <c r="G75" s="19">
        <v>0</v>
      </c>
      <c r="H75" s="19">
        <v>0</v>
      </c>
      <c r="I75" s="19">
        <f t="shared" si="17"/>
        <v>524.12289042192901</v>
      </c>
      <c r="J75" s="19">
        <v>79.950949386395905</v>
      </c>
      <c r="K75" s="19">
        <f t="shared" si="18"/>
        <v>444.17194103553305</v>
      </c>
      <c r="L75" s="19">
        <v>269.26391878172598</v>
      </c>
      <c r="M75" s="19">
        <v>81.317703472081206</v>
      </c>
      <c r="N75" s="19">
        <v>80</v>
      </c>
      <c r="O75" s="19">
        <v>0</v>
      </c>
      <c r="P75" s="19">
        <v>0</v>
      </c>
      <c r="Q75" s="19">
        <v>0</v>
      </c>
      <c r="R75" s="19">
        <v>7.6717157360406096</v>
      </c>
      <c r="S75" s="19">
        <v>5.9186030456852796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 ht="15">
      <c r="A76" s="17" t="s">
        <v>151</v>
      </c>
      <c r="B76" s="18" t="s">
        <v>215</v>
      </c>
      <c r="C76" s="18"/>
      <c r="D76" s="19">
        <f t="shared" si="14"/>
        <v>4.1295398079595126E-2</v>
      </c>
      <c r="E76" s="19">
        <f t="shared" si="15"/>
        <v>425.87118131524858</v>
      </c>
      <c r="F76" s="19">
        <f t="shared" si="16"/>
        <v>0</v>
      </c>
      <c r="G76" s="19">
        <v>0</v>
      </c>
      <c r="H76" s="19">
        <v>0</v>
      </c>
      <c r="I76" s="19">
        <f t="shared" si="17"/>
        <v>425.87118131524858</v>
      </c>
      <c r="J76" s="19">
        <v>64.963400539614199</v>
      </c>
      <c r="K76" s="19">
        <f t="shared" si="18"/>
        <v>360.90778077563436</v>
      </c>
      <c r="L76" s="19">
        <v>92.924296446700396</v>
      </c>
      <c r="M76" s="19">
        <v>28.0631375269035</v>
      </c>
      <c r="N76" s="19">
        <v>233.34</v>
      </c>
      <c r="O76" s="19">
        <v>0</v>
      </c>
      <c r="P76" s="19">
        <v>0</v>
      </c>
      <c r="Q76" s="19">
        <v>0</v>
      </c>
      <c r="R76" s="19">
        <v>3.3071269035533</v>
      </c>
      <c r="S76" s="19">
        <v>3.2732198984771599</v>
      </c>
      <c r="T76" s="19">
        <v>0</v>
      </c>
      <c r="U76" s="19">
        <v>0</v>
      </c>
      <c r="V76" s="16"/>
      <c r="W76" s="16"/>
      <c r="X76" s="16"/>
      <c r="Y76" s="16"/>
      <c r="Z76" s="16"/>
    </row>
    <row r="77" spans="1:26" ht="22.5">
      <c r="A77" s="17" t="s">
        <v>157</v>
      </c>
      <c r="B77" s="18" t="s">
        <v>216</v>
      </c>
      <c r="C77" s="18"/>
      <c r="D77" s="19">
        <f t="shared" si="14"/>
        <v>0.16139553278663291</v>
      </c>
      <c r="E77" s="19">
        <f t="shared" si="15"/>
        <v>1664.4398505219876</v>
      </c>
      <c r="F77" s="19">
        <f t="shared" si="16"/>
        <v>0</v>
      </c>
      <c r="G77" s="19">
        <v>0</v>
      </c>
      <c r="H77" s="19">
        <v>0</v>
      </c>
      <c r="I77" s="19">
        <f t="shared" si="17"/>
        <v>1664.4398505219876</v>
      </c>
      <c r="J77" s="19">
        <v>253.897604316913</v>
      </c>
      <c r="K77" s="19">
        <f t="shared" si="18"/>
        <v>1410.5422462050747</v>
      </c>
      <c r="L77" s="19">
        <v>743.39437157360305</v>
      </c>
      <c r="M77" s="19">
        <v>224.505100215228</v>
      </c>
      <c r="N77" s="19">
        <v>390</v>
      </c>
      <c r="O77" s="19">
        <v>0</v>
      </c>
      <c r="P77" s="19">
        <v>0</v>
      </c>
      <c r="Q77" s="19">
        <v>0</v>
      </c>
      <c r="R77" s="19">
        <v>26.4570152284264</v>
      </c>
      <c r="S77" s="19">
        <v>26.1857591878173</v>
      </c>
      <c r="T77" s="19">
        <v>0</v>
      </c>
      <c r="U77" s="19">
        <v>0</v>
      </c>
      <c r="V77" s="16"/>
      <c r="W77" s="16"/>
      <c r="X77" s="16"/>
      <c r="Y77" s="16"/>
      <c r="Z77" s="16"/>
    </row>
    <row r="78" spans="1:26" ht="15">
      <c r="A78" s="17" t="s">
        <v>217</v>
      </c>
      <c r="B78" s="18" t="s">
        <v>218</v>
      </c>
      <c r="C78" s="18"/>
      <c r="D78" s="19">
        <f t="shared" si="14"/>
        <v>0.12043779090641676</v>
      </c>
      <c r="E78" s="19">
        <f t="shared" si="15"/>
        <v>1242.0508500596948</v>
      </c>
      <c r="F78" s="19">
        <f t="shared" si="16"/>
        <v>0</v>
      </c>
      <c r="G78" s="19">
        <v>0</v>
      </c>
      <c r="H78" s="19">
        <v>0</v>
      </c>
      <c r="I78" s="19">
        <f t="shared" si="17"/>
        <v>1242.0508500596948</v>
      </c>
      <c r="J78" s="19">
        <v>189.465383907411</v>
      </c>
      <c r="K78" s="19">
        <f t="shared" si="18"/>
        <v>1052.5854661522837</v>
      </c>
      <c r="L78" s="19">
        <v>508.87114720812099</v>
      </c>
      <c r="M78" s="19">
        <v>153.67908645685301</v>
      </c>
      <c r="N78" s="19">
        <v>354</v>
      </c>
      <c r="O78" s="19">
        <v>0</v>
      </c>
      <c r="P78" s="19">
        <v>0</v>
      </c>
      <c r="Q78" s="19">
        <v>0</v>
      </c>
      <c r="R78" s="19">
        <v>18.110456852791899</v>
      </c>
      <c r="S78" s="19">
        <v>17.9247756345178</v>
      </c>
      <c r="T78" s="19">
        <v>0</v>
      </c>
      <c r="U78" s="19">
        <v>0</v>
      </c>
      <c r="V78" s="16"/>
      <c r="W78" s="16"/>
      <c r="X78" s="16"/>
      <c r="Y78" s="16"/>
      <c r="Z78" s="16"/>
    </row>
    <row r="79" spans="1:26">
      <c r="A79" s="13"/>
      <c r="B79" s="14"/>
      <c r="C79" s="14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</row>
    <row r="80" spans="1:26">
      <c r="A80" s="93" t="s">
        <v>142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>
      <c r="A81" s="93" t="s">
        <v>143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18">
      <c r="A82" s="93" t="s">
        <v>144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  <row r="83" spans="1:18">
      <c r="A83" s="93" t="s">
        <v>143</v>
      </c>
      <c r="B83" s="93"/>
      <c r="C83" s="93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</row>
  </sheetData>
  <mergeCells count="22">
    <mergeCell ref="A14:U14"/>
    <mergeCell ref="A8:U8"/>
    <mergeCell ref="A9:U9"/>
    <mergeCell ref="A10:U10"/>
    <mergeCell ref="A11:U11"/>
    <mergeCell ref="A13:U13"/>
    <mergeCell ref="A83:R83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80:R80"/>
    <mergeCell ref="A81:R81"/>
    <mergeCell ref="A82:R82"/>
  </mergeCells>
  <pageMargins left="0.41666666666666669" right="0.1388888888888889" top="0.75" bottom="0.75" header="0.3" footer="0.3"/>
  <pageSetup paperSize="9" scale="50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18"/>
  <dimension ref="A2:Z77"/>
  <sheetViews>
    <sheetView topLeftCell="A16" zoomScaleNormal="100" workbookViewId="0">
      <selection activeCell="B85" sqref="B85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219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220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221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SUM(D24:D72)/2+D23</f>
        <v>14.148483598599825</v>
      </c>
      <c r="E22" s="15">
        <f t="shared" si="0"/>
        <v>76790.611761728593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76790.611761728593</v>
      </c>
      <c r="J22" s="15">
        <f t="shared" si="0"/>
        <v>11713.822133145037</v>
      </c>
      <c r="K22" s="15">
        <f t="shared" si="0"/>
        <v>65076.789628583545</v>
      </c>
      <c r="L22" s="15">
        <f t="shared" si="0"/>
        <v>34459.959687066526</v>
      </c>
      <c r="M22" s="15">
        <f t="shared" si="0"/>
        <v>10406.907825494092</v>
      </c>
      <c r="N22" s="15">
        <f t="shared" si="0"/>
        <v>17542.96572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1880.2822743976321</v>
      </c>
      <c r="S22" s="15">
        <f t="shared" si="0"/>
        <v>455.50341555329931</v>
      </c>
      <c r="T22" s="15">
        <f t="shared" si="0"/>
        <v>131.37070607199999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E23/452.29/12</f>
        <v>2.5913240556109995</v>
      </c>
      <c r="E23" s="19">
        <f>F23+I23</f>
        <v>14064.359485347588</v>
      </c>
      <c r="F23" s="19">
        <f>SUM(G23:H23)</f>
        <v>0</v>
      </c>
      <c r="G23" s="19">
        <v>0</v>
      </c>
      <c r="H23" s="19">
        <v>0</v>
      </c>
      <c r="I23" s="19">
        <f>SUM(J23:K23)</f>
        <v>14064.359485347588</v>
      </c>
      <c r="J23" s="19">
        <v>2145.4107689513298</v>
      </c>
      <c r="K23" s="19">
        <f>SUM(L23:U23)</f>
        <v>11918.948716396259</v>
      </c>
      <c r="L23" s="19">
        <v>8767.2784828399308</v>
      </c>
      <c r="M23" s="19">
        <v>2647.7181018176602</v>
      </c>
      <c r="N23" s="19">
        <v>0</v>
      </c>
      <c r="O23" s="19">
        <v>0</v>
      </c>
      <c r="P23" s="19">
        <v>0</v>
      </c>
      <c r="Q23" s="19">
        <v>0</v>
      </c>
      <c r="R23" s="19">
        <v>372.58142566666697</v>
      </c>
      <c r="S23" s="19">
        <v>0</v>
      </c>
      <c r="T23" s="19">
        <v>131.37070607199999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6.4045366691494205</v>
      </c>
      <c r="E24" s="19">
        <f t="shared" si="1"/>
        <v>34760.494681075092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34760.494681075092</v>
      </c>
      <c r="J24" s="19">
        <f t="shared" si="1"/>
        <v>5302.4483411809442</v>
      </c>
      <c r="K24" s="19">
        <f t="shared" si="1"/>
        <v>29458.046339894154</v>
      </c>
      <c r="L24" s="19">
        <f t="shared" si="1"/>
        <v>20916.142833497652</v>
      </c>
      <c r="M24" s="19">
        <f t="shared" si="1"/>
        <v>6316.6751357162921</v>
      </c>
      <c r="N24" s="19">
        <f t="shared" si="1"/>
        <v>325.8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1361.4100588832491</v>
      </c>
      <c r="S24" s="19">
        <f t="shared" si="1"/>
        <v>338.21831179695414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E25/452.29/12</f>
        <v>0.15650600266560394</v>
      </c>
      <c r="E25" s="19">
        <f t="shared" ref="E25:E61" si="3">F25+I25</f>
        <v>849.43319934751207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849.43319934751207</v>
      </c>
      <c r="J25" s="19">
        <v>129.574555832671</v>
      </c>
      <c r="K25" s="19">
        <f t="shared" ref="K25:K61" si="6">SUM(L25:U25)</f>
        <v>719.85864351484111</v>
      </c>
      <c r="L25" s="19">
        <v>282.97069500426397</v>
      </c>
      <c r="M25" s="19">
        <v>85.457149891287699</v>
      </c>
      <c r="N25" s="19">
        <v>325.8</v>
      </c>
      <c r="O25" s="19">
        <v>0</v>
      </c>
      <c r="P25" s="19">
        <v>0</v>
      </c>
      <c r="Q25" s="19">
        <v>0</v>
      </c>
      <c r="R25" s="19">
        <v>24.801461928934</v>
      </c>
      <c r="S25" s="19">
        <v>0.82933669035532998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0.1031250134803303</v>
      </c>
      <c r="E27" s="19">
        <f t="shared" si="3"/>
        <v>559.7089481642231</v>
      </c>
      <c r="F27" s="19">
        <f t="shared" si="4"/>
        <v>0</v>
      </c>
      <c r="G27" s="19">
        <v>0</v>
      </c>
      <c r="H27" s="19">
        <v>0</v>
      </c>
      <c r="I27" s="19">
        <f t="shared" si="5"/>
        <v>559.7089481642231</v>
      </c>
      <c r="J27" s="19">
        <v>85.379331075898406</v>
      </c>
      <c r="K27" s="19">
        <f t="shared" si="6"/>
        <v>474.32961708832471</v>
      </c>
      <c r="L27" s="19">
        <v>202.98356954314701</v>
      </c>
      <c r="M27" s="19">
        <v>61.301038002030502</v>
      </c>
      <c r="N27" s="19">
        <v>0</v>
      </c>
      <c r="O27" s="19">
        <v>199.8</v>
      </c>
      <c r="P27" s="19">
        <v>0</v>
      </c>
      <c r="Q27" s="19">
        <v>0</v>
      </c>
      <c r="R27" s="19">
        <v>5.7832934010152099</v>
      </c>
      <c r="S27" s="19">
        <v>4.4617161421319702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2.0498481040569238E-2</v>
      </c>
      <c r="E28" s="19">
        <f t="shared" si="3"/>
        <v>111.25509587806874</v>
      </c>
      <c r="F28" s="19">
        <f t="shared" si="4"/>
        <v>0</v>
      </c>
      <c r="G28" s="19">
        <v>0</v>
      </c>
      <c r="H28" s="19">
        <v>0</v>
      </c>
      <c r="I28" s="19">
        <f t="shared" si="5"/>
        <v>111.25509587806874</v>
      </c>
      <c r="J28" s="19">
        <v>16.971116320383398</v>
      </c>
      <c r="K28" s="19">
        <f t="shared" si="6"/>
        <v>94.283979557685342</v>
      </c>
      <c r="L28" s="19">
        <v>69.345815390862995</v>
      </c>
      <c r="M28" s="19">
        <v>20.9424362480406</v>
      </c>
      <c r="N28" s="19">
        <v>0</v>
      </c>
      <c r="O28" s="19">
        <v>0</v>
      </c>
      <c r="P28" s="19">
        <v>0</v>
      </c>
      <c r="Q28" s="19">
        <v>0</v>
      </c>
      <c r="R28" s="19">
        <v>3.3128121827411201</v>
      </c>
      <c r="S28" s="19">
        <v>0.68291573604060996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4.0996962081138462E-2</v>
      </c>
      <c r="E29" s="19">
        <f t="shared" si="3"/>
        <v>222.51019175613737</v>
      </c>
      <c r="F29" s="19">
        <f t="shared" si="4"/>
        <v>0</v>
      </c>
      <c r="G29" s="19">
        <v>0</v>
      </c>
      <c r="H29" s="19">
        <v>0</v>
      </c>
      <c r="I29" s="19">
        <f t="shared" si="5"/>
        <v>222.51019175613737</v>
      </c>
      <c r="J29" s="19">
        <v>33.942232640766697</v>
      </c>
      <c r="K29" s="19">
        <f t="shared" si="6"/>
        <v>188.56795911537068</v>
      </c>
      <c r="L29" s="19">
        <v>138.69163078172599</v>
      </c>
      <c r="M29" s="19">
        <v>41.884872496081201</v>
      </c>
      <c r="N29" s="19">
        <v>0</v>
      </c>
      <c r="O29" s="19">
        <v>0</v>
      </c>
      <c r="P29" s="19">
        <v>0</v>
      </c>
      <c r="Q29" s="19">
        <v>0</v>
      </c>
      <c r="R29" s="19">
        <v>6.6256243654822402</v>
      </c>
      <c r="S29" s="19">
        <v>1.3658314720812199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0.24552715278883655</v>
      </c>
      <c r="E30" s="19">
        <f t="shared" si="3"/>
        <v>1332.5937112183547</v>
      </c>
      <c r="F30" s="19">
        <f t="shared" si="4"/>
        <v>0</v>
      </c>
      <c r="G30" s="19">
        <v>0</v>
      </c>
      <c r="H30" s="19">
        <v>0</v>
      </c>
      <c r="I30" s="19">
        <f t="shared" si="5"/>
        <v>1332.5937112183547</v>
      </c>
      <c r="J30" s="19">
        <v>203.27700679602</v>
      </c>
      <c r="K30" s="19">
        <f t="shared" si="6"/>
        <v>1129.3167044223346</v>
      </c>
      <c r="L30" s="19">
        <v>795.36419086294404</v>
      </c>
      <c r="M30" s="19">
        <v>240.19998564060899</v>
      </c>
      <c r="N30" s="19">
        <v>0</v>
      </c>
      <c r="O30" s="19">
        <v>0</v>
      </c>
      <c r="P30" s="19">
        <v>0</v>
      </c>
      <c r="Q30" s="19">
        <v>0</v>
      </c>
      <c r="R30" s="19">
        <v>75.386802030456806</v>
      </c>
      <c r="S30" s="19">
        <v>18.365725888324899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9.839270899473225E-2</v>
      </c>
      <c r="E31" s="19">
        <f t="shared" si="3"/>
        <v>534.0244602147294</v>
      </c>
      <c r="F31" s="19">
        <f t="shared" si="4"/>
        <v>0</v>
      </c>
      <c r="G31" s="19">
        <v>0</v>
      </c>
      <c r="H31" s="19">
        <v>0</v>
      </c>
      <c r="I31" s="19">
        <f t="shared" si="5"/>
        <v>534.0244602147294</v>
      </c>
      <c r="J31" s="19">
        <v>81.461358337840096</v>
      </c>
      <c r="K31" s="19">
        <f t="shared" si="6"/>
        <v>452.56310187688933</v>
      </c>
      <c r="L31" s="19">
        <v>332.859913876142</v>
      </c>
      <c r="M31" s="19">
        <v>100.52369399059501</v>
      </c>
      <c r="N31" s="19">
        <v>0</v>
      </c>
      <c r="O31" s="19">
        <v>0</v>
      </c>
      <c r="P31" s="19">
        <v>0</v>
      </c>
      <c r="Q31" s="19">
        <v>0</v>
      </c>
      <c r="R31" s="19">
        <v>15.9014984771574</v>
      </c>
      <c r="S31" s="19">
        <v>3.27799553299492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9.839270899473225E-2</v>
      </c>
      <c r="E32" s="19">
        <f t="shared" si="3"/>
        <v>534.0244602147294</v>
      </c>
      <c r="F32" s="19">
        <f t="shared" si="4"/>
        <v>0</v>
      </c>
      <c r="G32" s="19">
        <v>0</v>
      </c>
      <c r="H32" s="19">
        <v>0</v>
      </c>
      <c r="I32" s="19">
        <f t="shared" si="5"/>
        <v>534.0244602147294</v>
      </c>
      <c r="J32" s="19">
        <v>81.461358337840096</v>
      </c>
      <c r="K32" s="19">
        <f t="shared" si="6"/>
        <v>452.56310187688933</v>
      </c>
      <c r="L32" s="19">
        <v>332.859913876142</v>
      </c>
      <c r="M32" s="19">
        <v>100.52369399059501</v>
      </c>
      <c r="N32" s="19">
        <v>0</v>
      </c>
      <c r="O32" s="19">
        <v>0</v>
      </c>
      <c r="P32" s="19">
        <v>0</v>
      </c>
      <c r="Q32" s="19">
        <v>0</v>
      </c>
      <c r="R32" s="19">
        <v>15.9014984771574</v>
      </c>
      <c r="S32" s="19">
        <v>3.27799553299492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0.19678541798946445</v>
      </c>
      <c r="E33" s="19">
        <f t="shared" si="3"/>
        <v>1068.0489204294586</v>
      </c>
      <c r="F33" s="19">
        <f t="shared" si="4"/>
        <v>0</v>
      </c>
      <c r="G33" s="19">
        <v>0</v>
      </c>
      <c r="H33" s="19">
        <v>0</v>
      </c>
      <c r="I33" s="19">
        <f t="shared" si="5"/>
        <v>1068.0489204294586</v>
      </c>
      <c r="J33" s="19">
        <v>162.92271667567999</v>
      </c>
      <c r="K33" s="19">
        <f t="shared" si="6"/>
        <v>905.12620375377855</v>
      </c>
      <c r="L33" s="19">
        <v>665.719827752284</v>
      </c>
      <c r="M33" s="19">
        <v>201.04738798119001</v>
      </c>
      <c r="N33" s="19">
        <v>0</v>
      </c>
      <c r="O33" s="19">
        <v>0</v>
      </c>
      <c r="P33" s="19">
        <v>0</v>
      </c>
      <c r="Q33" s="19">
        <v>0</v>
      </c>
      <c r="R33" s="19">
        <v>31.8029969543147</v>
      </c>
      <c r="S33" s="19">
        <v>6.5559910659898497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9.839270899473225E-2</v>
      </c>
      <c r="E34" s="19">
        <f t="shared" si="3"/>
        <v>534.0244602147294</v>
      </c>
      <c r="F34" s="19">
        <f t="shared" si="4"/>
        <v>0</v>
      </c>
      <c r="G34" s="19">
        <v>0</v>
      </c>
      <c r="H34" s="19">
        <v>0</v>
      </c>
      <c r="I34" s="19">
        <f t="shared" si="5"/>
        <v>534.0244602147294</v>
      </c>
      <c r="J34" s="19">
        <v>81.461358337840096</v>
      </c>
      <c r="K34" s="19">
        <f t="shared" si="6"/>
        <v>452.56310187688933</v>
      </c>
      <c r="L34" s="19">
        <v>332.859913876142</v>
      </c>
      <c r="M34" s="19">
        <v>100.52369399059501</v>
      </c>
      <c r="N34" s="19">
        <v>0</v>
      </c>
      <c r="O34" s="19">
        <v>0</v>
      </c>
      <c r="P34" s="19">
        <v>0</v>
      </c>
      <c r="Q34" s="19">
        <v>0</v>
      </c>
      <c r="R34" s="19">
        <v>15.9014984771574</v>
      </c>
      <c r="S34" s="19">
        <v>3.27799553299492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4.9196354497366111E-2</v>
      </c>
      <c r="E35" s="19">
        <f t="shared" si="3"/>
        <v>267.01223010736464</v>
      </c>
      <c r="F35" s="19">
        <f t="shared" si="4"/>
        <v>0</v>
      </c>
      <c r="G35" s="19">
        <v>0</v>
      </c>
      <c r="H35" s="19">
        <v>0</v>
      </c>
      <c r="I35" s="19">
        <f t="shared" si="5"/>
        <v>267.01223010736464</v>
      </c>
      <c r="J35" s="19">
        <v>40.730679168919998</v>
      </c>
      <c r="K35" s="19">
        <f t="shared" si="6"/>
        <v>226.28155093844464</v>
      </c>
      <c r="L35" s="19">
        <v>166.429956938071</v>
      </c>
      <c r="M35" s="19">
        <v>50.261846995297503</v>
      </c>
      <c r="N35" s="19">
        <v>0</v>
      </c>
      <c r="O35" s="19">
        <v>0</v>
      </c>
      <c r="P35" s="19">
        <v>0</v>
      </c>
      <c r="Q35" s="19">
        <v>0</v>
      </c>
      <c r="R35" s="19">
        <v>7.9507492385786902</v>
      </c>
      <c r="S35" s="19">
        <v>1.63899776649746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0.49196354497366118</v>
      </c>
      <c r="E37" s="19">
        <f t="shared" si="3"/>
        <v>2670.1223010736467</v>
      </c>
      <c r="F37" s="19">
        <f t="shared" si="4"/>
        <v>0</v>
      </c>
      <c r="G37" s="19">
        <v>0</v>
      </c>
      <c r="H37" s="19">
        <v>0</v>
      </c>
      <c r="I37" s="19">
        <f t="shared" si="5"/>
        <v>2670.1223010736467</v>
      </c>
      <c r="J37" s="19">
        <v>407.3067916892</v>
      </c>
      <c r="K37" s="19">
        <f t="shared" si="6"/>
        <v>2262.8155093844466</v>
      </c>
      <c r="L37" s="19">
        <v>1664.29956938071</v>
      </c>
      <c r="M37" s="19">
        <v>502.61846995297498</v>
      </c>
      <c r="N37" s="19">
        <v>0</v>
      </c>
      <c r="O37" s="19">
        <v>0</v>
      </c>
      <c r="P37" s="19">
        <v>0</v>
      </c>
      <c r="Q37" s="19">
        <v>0</v>
      </c>
      <c r="R37" s="19">
        <v>79.507492385786904</v>
      </c>
      <c r="S37" s="19">
        <v>16.389977664974602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0.49196354497366118</v>
      </c>
      <c r="E40" s="19">
        <f t="shared" si="3"/>
        <v>2670.1223010736467</v>
      </c>
      <c r="F40" s="19">
        <f t="shared" si="4"/>
        <v>0</v>
      </c>
      <c r="G40" s="19">
        <v>0</v>
      </c>
      <c r="H40" s="19">
        <v>0</v>
      </c>
      <c r="I40" s="19">
        <f t="shared" si="5"/>
        <v>2670.1223010736467</v>
      </c>
      <c r="J40" s="19">
        <v>407.3067916892</v>
      </c>
      <c r="K40" s="19">
        <f t="shared" si="6"/>
        <v>2262.8155093844466</v>
      </c>
      <c r="L40" s="19">
        <v>1664.29956938071</v>
      </c>
      <c r="M40" s="19">
        <v>502.61846995297498</v>
      </c>
      <c r="N40" s="19">
        <v>0</v>
      </c>
      <c r="O40" s="19">
        <v>0</v>
      </c>
      <c r="P40" s="19">
        <v>0</v>
      </c>
      <c r="Q40" s="19">
        <v>0</v>
      </c>
      <c r="R40" s="19">
        <v>79.507492385786904</v>
      </c>
      <c r="S40" s="19">
        <v>16.389977664974602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0.31670159294694988</v>
      </c>
      <c r="E41" s="19">
        <f t="shared" si="3"/>
        <v>1718.8915616877116</v>
      </c>
      <c r="F41" s="19">
        <f t="shared" si="4"/>
        <v>0</v>
      </c>
      <c r="G41" s="19">
        <v>0</v>
      </c>
      <c r="H41" s="19">
        <v>0</v>
      </c>
      <c r="I41" s="19">
        <f t="shared" si="5"/>
        <v>1718.8915616877116</v>
      </c>
      <c r="J41" s="19">
        <v>262.20379754558297</v>
      </c>
      <c r="K41" s="19">
        <f t="shared" si="6"/>
        <v>1456.6877641421286</v>
      </c>
      <c r="L41" s="19">
        <v>1077.0556751269</v>
      </c>
      <c r="M41" s="19">
        <v>325.27081388832499</v>
      </c>
      <c r="N41" s="19">
        <v>0</v>
      </c>
      <c r="O41" s="19">
        <v>0</v>
      </c>
      <c r="P41" s="19">
        <v>0</v>
      </c>
      <c r="Q41" s="19">
        <v>0</v>
      </c>
      <c r="R41" s="19">
        <v>30.686862944162399</v>
      </c>
      <c r="S41" s="19">
        <v>23.674412182741101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0.98392708994732248</v>
      </c>
      <c r="E42" s="19">
        <f t="shared" si="3"/>
        <v>5340.2446021472942</v>
      </c>
      <c r="F42" s="19">
        <f t="shared" si="4"/>
        <v>0</v>
      </c>
      <c r="G42" s="19">
        <v>0</v>
      </c>
      <c r="H42" s="19">
        <v>0</v>
      </c>
      <c r="I42" s="19">
        <f t="shared" si="5"/>
        <v>5340.2446021472942</v>
      </c>
      <c r="J42" s="19">
        <v>814.61358337840102</v>
      </c>
      <c r="K42" s="19">
        <f t="shared" si="6"/>
        <v>4525.6310187688932</v>
      </c>
      <c r="L42" s="19">
        <v>3328.5991387614199</v>
      </c>
      <c r="M42" s="19">
        <v>1005.23693990595</v>
      </c>
      <c r="N42" s="19">
        <v>0</v>
      </c>
      <c r="O42" s="19">
        <v>0</v>
      </c>
      <c r="P42" s="19">
        <v>0</v>
      </c>
      <c r="Q42" s="19">
        <v>0</v>
      </c>
      <c r="R42" s="19">
        <v>159.01498477157401</v>
      </c>
      <c r="S42" s="19">
        <v>32.779955329949203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0.24957409271671341</v>
      </c>
      <c r="E46" s="19">
        <f t="shared" si="3"/>
        <v>1354.5583967381078</v>
      </c>
      <c r="F46" s="19">
        <f t="shared" si="4"/>
        <v>0</v>
      </c>
      <c r="G46" s="19">
        <v>0</v>
      </c>
      <c r="H46" s="19">
        <v>0</v>
      </c>
      <c r="I46" s="19">
        <f t="shared" si="5"/>
        <v>1354.5583967381078</v>
      </c>
      <c r="J46" s="19">
        <v>206.627552044796</v>
      </c>
      <c r="K46" s="19">
        <f t="shared" si="6"/>
        <v>1147.9308446933119</v>
      </c>
      <c r="L46" s="19">
        <v>856.60723355939103</v>
      </c>
      <c r="M46" s="19">
        <v>258.69538453493601</v>
      </c>
      <c r="N46" s="19">
        <v>0</v>
      </c>
      <c r="O46" s="19">
        <v>0</v>
      </c>
      <c r="P46" s="19">
        <v>0</v>
      </c>
      <c r="Q46" s="19">
        <v>0</v>
      </c>
      <c r="R46" s="19">
        <v>26.072235532994899</v>
      </c>
      <c r="S46" s="19">
        <v>6.5559910659898497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6.2393523179178421E-2</v>
      </c>
      <c r="E47" s="19">
        <f t="shared" si="3"/>
        <v>338.6395991845273</v>
      </c>
      <c r="F47" s="19">
        <f t="shared" si="4"/>
        <v>0</v>
      </c>
      <c r="G47" s="19">
        <v>0</v>
      </c>
      <c r="H47" s="19">
        <v>0</v>
      </c>
      <c r="I47" s="19">
        <f t="shared" si="5"/>
        <v>338.6395991845273</v>
      </c>
      <c r="J47" s="19">
        <v>51.656888011199101</v>
      </c>
      <c r="K47" s="19">
        <f t="shared" si="6"/>
        <v>286.9827111733282</v>
      </c>
      <c r="L47" s="19">
        <v>214.15180838984799</v>
      </c>
      <c r="M47" s="19">
        <v>64.673846133734003</v>
      </c>
      <c r="N47" s="19">
        <v>0</v>
      </c>
      <c r="O47" s="19">
        <v>0</v>
      </c>
      <c r="P47" s="19">
        <v>0</v>
      </c>
      <c r="Q47" s="19">
        <v>0</v>
      </c>
      <c r="R47" s="19">
        <v>6.5180588832487398</v>
      </c>
      <c r="S47" s="19">
        <v>1.63899776649746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6.8212650788573928E-2</v>
      </c>
      <c r="E48" s="19">
        <f t="shared" si="3"/>
        <v>370.22279790196922</v>
      </c>
      <c r="F48" s="19">
        <f t="shared" si="4"/>
        <v>0</v>
      </c>
      <c r="G48" s="19">
        <v>0</v>
      </c>
      <c r="H48" s="19">
        <v>0</v>
      </c>
      <c r="I48" s="19">
        <f t="shared" si="5"/>
        <v>370.22279790196922</v>
      </c>
      <c r="J48" s="19">
        <v>56.4746640867411</v>
      </c>
      <c r="K48" s="19">
        <f t="shared" si="6"/>
        <v>313.74813381522813</v>
      </c>
      <c r="L48" s="19">
        <v>231.981222335025</v>
      </c>
      <c r="M48" s="19">
        <v>70.058329145177694</v>
      </c>
      <c r="N48" s="19">
        <v>0</v>
      </c>
      <c r="O48" s="19">
        <v>0</v>
      </c>
      <c r="P48" s="19">
        <v>0</v>
      </c>
      <c r="Q48" s="19">
        <v>0</v>
      </c>
      <c r="R48" s="19">
        <v>6.6094781725888501</v>
      </c>
      <c r="S48" s="19">
        <v>5.0991041624365696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0.1247870463583568</v>
      </c>
      <c r="E49" s="19">
        <f t="shared" si="3"/>
        <v>677.27919836905437</v>
      </c>
      <c r="F49" s="19">
        <f t="shared" si="4"/>
        <v>0</v>
      </c>
      <c r="G49" s="19">
        <v>0</v>
      </c>
      <c r="H49" s="19">
        <v>0</v>
      </c>
      <c r="I49" s="19">
        <f t="shared" si="5"/>
        <v>677.27919836905437</v>
      </c>
      <c r="J49" s="19">
        <v>103.313776022398</v>
      </c>
      <c r="K49" s="19">
        <f t="shared" si="6"/>
        <v>573.9654223466564</v>
      </c>
      <c r="L49" s="19">
        <v>428.30361677969597</v>
      </c>
      <c r="M49" s="19">
        <v>129.34769226746801</v>
      </c>
      <c r="N49" s="19">
        <v>0</v>
      </c>
      <c r="O49" s="19">
        <v>0</v>
      </c>
      <c r="P49" s="19">
        <v>0</v>
      </c>
      <c r="Q49" s="19">
        <v>0</v>
      </c>
      <c r="R49" s="19">
        <v>13.036117766497499</v>
      </c>
      <c r="S49" s="19">
        <v>3.27799553299492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9.2797695278410905E-2</v>
      </c>
      <c r="E51" s="19">
        <f t="shared" si="3"/>
        <v>503.65763516966962</v>
      </c>
      <c r="F51" s="19">
        <f t="shared" si="4"/>
        <v>0</v>
      </c>
      <c r="G51" s="19">
        <v>0</v>
      </c>
      <c r="H51" s="19">
        <v>0</v>
      </c>
      <c r="I51" s="19">
        <f t="shared" si="5"/>
        <v>503.65763516966962</v>
      </c>
      <c r="J51" s="19">
        <v>76.829130788593702</v>
      </c>
      <c r="K51" s="19">
        <f t="shared" si="6"/>
        <v>426.8285043810759</v>
      </c>
      <c r="L51" s="19">
        <v>308.70072657868002</v>
      </c>
      <c r="M51" s="19">
        <v>93.227619426761393</v>
      </c>
      <c r="N51" s="19">
        <v>0</v>
      </c>
      <c r="O51" s="19">
        <v>0</v>
      </c>
      <c r="P51" s="19">
        <v>0</v>
      </c>
      <c r="Q51" s="19">
        <v>0</v>
      </c>
      <c r="R51" s="19">
        <v>16.926213197969499</v>
      </c>
      <c r="S51" s="19">
        <v>7.9739451776649597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9.2797695278410922E-3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0.21591043998368353</v>
      </c>
      <c r="E53" s="19">
        <f t="shared" si="3"/>
        <v>1171.8495948026427</v>
      </c>
      <c r="F53" s="19">
        <f t="shared" si="4"/>
        <v>0</v>
      </c>
      <c r="G53" s="19">
        <v>0</v>
      </c>
      <c r="H53" s="19">
        <v>0</v>
      </c>
      <c r="I53" s="19">
        <f t="shared" si="5"/>
        <v>1171.8495948026427</v>
      </c>
      <c r="J53" s="19">
        <v>178.75671785125101</v>
      </c>
      <c r="K53" s="19">
        <f t="shared" si="6"/>
        <v>993.09287695139164</v>
      </c>
      <c r="L53" s="19">
        <v>699.42338534010196</v>
      </c>
      <c r="M53" s="19">
        <v>211.22586237271099</v>
      </c>
      <c r="N53" s="19">
        <v>0</v>
      </c>
      <c r="O53" s="19">
        <v>0</v>
      </c>
      <c r="P53" s="19">
        <v>0</v>
      </c>
      <c r="Q53" s="19">
        <v>0</v>
      </c>
      <c r="R53" s="19">
        <v>66.293269035533001</v>
      </c>
      <c r="S53" s="19">
        <v>16.1503602030457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1.2429812109934837</v>
      </c>
      <c r="E54" s="19">
        <f t="shared" si="3"/>
        <v>6746.2556630429126</v>
      </c>
      <c r="F54" s="19">
        <f t="shared" si="4"/>
        <v>0</v>
      </c>
      <c r="G54" s="19">
        <v>0</v>
      </c>
      <c r="H54" s="19">
        <v>0</v>
      </c>
      <c r="I54" s="19">
        <f t="shared" si="5"/>
        <v>6746.2556630429126</v>
      </c>
      <c r="J54" s="19">
        <v>1029.08984690485</v>
      </c>
      <c r="K54" s="19">
        <f t="shared" si="6"/>
        <v>5717.1658161380628</v>
      </c>
      <c r="L54" s="19">
        <v>4026.5312162436499</v>
      </c>
      <c r="M54" s="19">
        <v>1216.0124273055801</v>
      </c>
      <c r="N54" s="19">
        <v>0</v>
      </c>
      <c r="O54" s="19">
        <v>0</v>
      </c>
      <c r="P54" s="19">
        <v>0</v>
      </c>
      <c r="Q54" s="19">
        <v>0</v>
      </c>
      <c r="R54" s="19">
        <v>381.645685279188</v>
      </c>
      <c r="S54" s="19">
        <v>92.976487309644696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0.16342901107506927</v>
      </c>
      <c r="E55" s="19">
        <f t="shared" si="3"/>
        <v>887.00768902971697</v>
      </c>
      <c r="F55" s="19">
        <f t="shared" si="4"/>
        <v>0</v>
      </c>
      <c r="G55" s="19">
        <v>0</v>
      </c>
      <c r="H55" s="19">
        <v>0</v>
      </c>
      <c r="I55" s="19">
        <f t="shared" si="5"/>
        <v>887.00768902971697</v>
      </c>
      <c r="J55" s="19">
        <v>135.30625764860099</v>
      </c>
      <c r="K55" s="19">
        <f t="shared" si="6"/>
        <v>751.70143138111598</v>
      </c>
      <c r="L55" s="19">
        <v>529.41428954314699</v>
      </c>
      <c r="M55" s="19">
        <v>159.88311544203</v>
      </c>
      <c r="N55" s="19">
        <v>0</v>
      </c>
      <c r="O55" s="19">
        <v>0</v>
      </c>
      <c r="P55" s="19">
        <v>0</v>
      </c>
      <c r="Q55" s="19">
        <v>0</v>
      </c>
      <c r="R55" s="19">
        <v>50.179340101522797</v>
      </c>
      <c r="S55" s="19">
        <v>12.2246862944162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7.2921564378284412E-2</v>
      </c>
      <c r="E56" s="19">
        <f t="shared" si="3"/>
        <v>395.78033223185111</v>
      </c>
      <c r="F56" s="19">
        <f t="shared" si="4"/>
        <v>0</v>
      </c>
      <c r="G56" s="19">
        <v>0</v>
      </c>
      <c r="H56" s="19">
        <v>0</v>
      </c>
      <c r="I56" s="19">
        <f t="shared" si="5"/>
        <v>395.78033223185111</v>
      </c>
      <c r="J56" s="19">
        <v>60.373271018418002</v>
      </c>
      <c r="K56" s="19">
        <f t="shared" si="6"/>
        <v>335.40706121343311</v>
      </c>
      <c r="L56" s="19">
        <v>236.22316468629401</v>
      </c>
      <c r="M56" s="19">
        <v>71.339395735260894</v>
      </c>
      <c r="N56" s="19">
        <v>0</v>
      </c>
      <c r="O56" s="19">
        <v>0</v>
      </c>
      <c r="P56" s="19">
        <v>0</v>
      </c>
      <c r="Q56" s="19">
        <v>0</v>
      </c>
      <c r="R56" s="19">
        <v>22.389880203045699</v>
      </c>
      <c r="S56" s="19">
        <v>5.4546205888324799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0.27621804688744123</v>
      </c>
      <c r="E57" s="19">
        <f t="shared" si="3"/>
        <v>1499.1679251206497</v>
      </c>
      <c r="F57" s="19">
        <f t="shared" si="4"/>
        <v>0</v>
      </c>
      <c r="G57" s="19">
        <v>0</v>
      </c>
      <c r="H57" s="19">
        <v>0</v>
      </c>
      <c r="I57" s="19">
        <f t="shared" si="5"/>
        <v>1499.1679251206497</v>
      </c>
      <c r="J57" s="19">
        <v>228.68663264552299</v>
      </c>
      <c r="K57" s="19">
        <f t="shared" si="6"/>
        <v>1270.4812924751268</v>
      </c>
      <c r="L57" s="19">
        <v>894.78471472081196</v>
      </c>
      <c r="M57" s="19">
        <v>270.22498384568502</v>
      </c>
      <c r="N57" s="19">
        <v>0</v>
      </c>
      <c r="O57" s="19">
        <v>0</v>
      </c>
      <c r="P57" s="19">
        <v>0</v>
      </c>
      <c r="Q57" s="19">
        <v>0</v>
      </c>
      <c r="R57" s="19">
        <v>84.810152284264205</v>
      </c>
      <c r="S57" s="19">
        <v>20.661441624365501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0.11140794557793456</v>
      </c>
      <c r="E58" s="19">
        <f t="shared" si="3"/>
        <v>604.66439646532831</v>
      </c>
      <c r="F58" s="19">
        <f t="shared" si="4"/>
        <v>0</v>
      </c>
      <c r="G58" s="19">
        <v>0</v>
      </c>
      <c r="H58" s="19">
        <v>0</v>
      </c>
      <c r="I58" s="19">
        <f t="shared" si="5"/>
        <v>604.66439646532831</v>
      </c>
      <c r="J58" s="19">
        <v>92.236941833694104</v>
      </c>
      <c r="K58" s="19">
        <f t="shared" si="6"/>
        <v>512.42745463163419</v>
      </c>
      <c r="L58" s="19">
        <v>360.89650160406097</v>
      </c>
      <c r="M58" s="19">
        <v>108.99074348442601</v>
      </c>
      <c r="N58" s="19">
        <v>0</v>
      </c>
      <c r="O58" s="19">
        <v>0</v>
      </c>
      <c r="P58" s="19">
        <v>0</v>
      </c>
      <c r="Q58" s="19">
        <v>0</v>
      </c>
      <c r="R58" s="19">
        <v>34.206761421319797</v>
      </c>
      <c r="S58" s="19">
        <v>8.3334481218274092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0.29463258334660386</v>
      </c>
      <c r="E59" s="19">
        <f t="shared" si="3"/>
        <v>1599.1124534620258</v>
      </c>
      <c r="F59" s="19">
        <f t="shared" si="4"/>
        <v>0</v>
      </c>
      <c r="G59" s="19">
        <v>0</v>
      </c>
      <c r="H59" s="19">
        <v>0</v>
      </c>
      <c r="I59" s="19">
        <f t="shared" si="5"/>
        <v>1599.1124534620258</v>
      </c>
      <c r="J59" s="19">
        <v>243.93240815522401</v>
      </c>
      <c r="K59" s="19">
        <f t="shared" si="6"/>
        <v>1355.1800453068017</v>
      </c>
      <c r="L59" s="19">
        <v>954.43702903553299</v>
      </c>
      <c r="M59" s="19">
        <v>288.23998276873101</v>
      </c>
      <c r="N59" s="19">
        <v>0</v>
      </c>
      <c r="O59" s="19">
        <v>0</v>
      </c>
      <c r="P59" s="19">
        <v>0</v>
      </c>
      <c r="Q59" s="19">
        <v>0</v>
      </c>
      <c r="R59" s="19">
        <v>90.464162436547895</v>
      </c>
      <c r="S59" s="19">
        <v>22.038871065989799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2.7621804688744128E-2</v>
      </c>
      <c r="E61" s="19">
        <f t="shared" si="3"/>
        <v>149.91679251206497</v>
      </c>
      <c r="F61" s="19">
        <f t="shared" si="4"/>
        <v>0</v>
      </c>
      <c r="G61" s="19">
        <v>0</v>
      </c>
      <c r="H61" s="19">
        <v>0</v>
      </c>
      <c r="I61" s="19">
        <f t="shared" si="5"/>
        <v>149.91679251206497</v>
      </c>
      <c r="J61" s="19">
        <v>22.8686632645523</v>
      </c>
      <c r="K61" s="19">
        <f t="shared" si="6"/>
        <v>127.04812924751266</v>
      </c>
      <c r="L61" s="19">
        <v>89.478471472081196</v>
      </c>
      <c r="M61" s="19">
        <v>27.0224983845685</v>
      </c>
      <c r="N61" s="19">
        <v>0</v>
      </c>
      <c r="O61" s="19">
        <v>0</v>
      </c>
      <c r="P61" s="19">
        <v>0</v>
      </c>
      <c r="Q61" s="19">
        <v>0</v>
      </c>
      <c r="R61" s="19">
        <v>8.4810152284264202</v>
      </c>
      <c r="S61" s="19">
        <v>2.06614416243655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0.23221831616896235</v>
      </c>
      <c r="E62" s="19">
        <f t="shared" si="7"/>
        <v>1260.3602666407198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1260.3602666407198</v>
      </c>
      <c r="J62" s="19">
        <f t="shared" si="7"/>
        <v>192.25834575875388</v>
      </c>
      <c r="K62" s="19">
        <f t="shared" si="7"/>
        <v>1068.1019208819657</v>
      </c>
      <c r="L62" s="19">
        <f t="shared" si="7"/>
        <v>349.68890880000038</v>
      </c>
      <c r="M62" s="19">
        <f t="shared" si="7"/>
        <v>105.60605045759999</v>
      </c>
      <c r="N62" s="19">
        <f t="shared" si="7"/>
        <v>590.66599999999994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13.881774619289343</v>
      </c>
      <c r="S62" s="19">
        <f t="shared" si="7"/>
        <v>8.2591870050761376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E63/452.29/12</f>
        <v>2.0315207345241674E-2</v>
      </c>
      <c r="E63" s="19">
        <f t="shared" ref="E63:E69" si="9">F63+I63</f>
        <v>110.26038156215228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110.26038156215228</v>
      </c>
      <c r="J63" s="19">
        <v>16.8193802382944</v>
      </c>
      <c r="K63" s="19">
        <f t="shared" ref="K63:K69" si="12">SUM(L63:U63)</f>
        <v>93.441001323857876</v>
      </c>
      <c r="L63" s="19">
        <v>64.209088324873093</v>
      </c>
      <c r="M63" s="19">
        <v>19.3911446741117</v>
      </c>
      <c r="N63" s="19">
        <v>6.6</v>
      </c>
      <c r="O63" s="19">
        <v>0</v>
      </c>
      <c r="P63" s="19">
        <v>0</v>
      </c>
      <c r="Q63" s="19">
        <v>0</v>
      </c>
      <c r="R63" s="19">
        <v>1.8294091370558401</v>
      </c>
      <c r="S63" s="19">
        <v>1.41135918781726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8.7070796374471807E-2</v>
      </c>
      <c r="E64" s="19">
        <f t="shared" si="9"/>
        <v>472.57500590651824</v>
      </c>
      <c r="F64" s="19">
        <f t="shared" si="10"/>
        <v>0</v>
      </c>
      <c r="G64" s="19">
        <v>0</v>
      </c>
      <c r="H64" s="19">
        <v>0</v>
      </c>
      <c r="I64" s="19">
        <f t="shared" si="11"/>
        <v>472.57500590651824</v>
      </c>
      <c r="J64" s="19">
        <v>72.087712765401093</v>
      </c>
      <c r="K64" s="19">
        <f t="shared" si="12"/>
        <v>400.48729314111716</v>
      </c>
      <c r="L64" s="19">
        <v>136.70322030456899</v>
      </c>
      <c r="M64" s="19">
        <v>41.284372531979699</v>
      </c>
      <c r="N64" s="19">
        <v>215.6</v>
      </c>
      <c r="O64" s="19">
        <v>0</v>
      </c>
      <c r="P64" s="19">
        <v>0</v>
      </c>
      <c r="Q64" s="19">
        <v>0</v>
      </c>
      <c r="R64" s="19">
        <v>3.8948710659898498</v>
      </c>
      <c r="S64" s="19">
        <v>3.0048292385786799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8.5614851849771689E-2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2.9803232684251411E-3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1.8118568665526014E-2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1.8118568665526014E-2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SUM(D71:D72)</f>
        <v>4.9204045576704436</v>
      </c>
      <c r="E70" s="19">
        <f t="shared" si="13"/>
        <v>26705.397328665182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26705.397328665182</v>
      </c>
      <c r="J70" s="19">
        <f t="shared" si="13"/>
        <v>4073.7046772540102</v>
      </c>
      <c r="K70" s="19">
        <f t="shared" si="13"/>
        <v>22631.692651411169</v>
      </c>
      <c r="L70" s="19">
        <f t="shared" si="13"/>
        <v>4426.849461928934</v>
      </c>
      <c r="M70" s="19">
        <f t="shared" si="13"/>
        <v>1336.90853750254</v>
      </c>
      <c r="N70" s="19">
        <f t="shared" si="13"/>
        <v>16626.49972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132.4090152284266</v>
      </c>
      <c r="S70" s="19">
        <f t="shared" si="13"/>
        <v>109.02591675126889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E71/452.29/12</f>
        <v>2.4146359745215364</v>
      </c>
      <c r="E71" s="19">
        <f>F71+I71</f>
        <v>13105.388458996149</v>
      </c>
      <c r="F71" s="19">
        <f>SUM(G71:H71)</f>
        <v>0</v>
      </c>
      <c r="G71" s="19">
        <v>0</v>
      </c>
      <c r="H71" s="19">
        <v>0</v>
      </c>
      <c r="I71" s="19">
        <f>SUM(J71:K71)</f>
        <v>13105.388458996149</v>
      </c>
      <c r="J71" s="19">
        <v>1999.12705306721</v>
      </c>
      <c r="K71" s="19">
        <f>SUM(L71:U71)</f>
        <v>11106.261405928939</v>
      </c>
      <c r="L71" s="19">
        <v>3541.8561624365502</v>
      </c>
      <c r="M71" s="19">
        <v>1069.64056105584</v>
      </c>
      <c r="N71" s="19">
        <v>6315.9997199999998</v>
      </c>
      <c r="O71" s="19">
        <v>0</v>
      </c>
      <c r="P71" s="19">
        <v>0</v>
      </c>
      <c r="Q71" s="19">
        <v>0</v>
      </c>
      <c r="R71" s="19">
        <v>100.91256852791901</v>
      </c>
      <c r="S71" s="19">
        <v>77.852393908629395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222</v>
      </c>
      <c r="C72" s="18"/>
      <c r="D72" s="19">
        <f>E72/452.29/12</f>
        <v>2.5057685831489072</v>
      </c>
      <c r="E72" s="19">
        <f>F72+I72</f>
        <v>13600.008869669031</v>
      </c>
      <c r="F72" s="19">
        <f>SUM(G72:H72)</f>
        <v>0</v>
      </c>
      <c r="G72" s="19">
        <v>0</v>
      </c>
      <c r="H72" s="19">
        <v>0</v>
      </c>
      <c r="I72" s="19">
        <f>SUM(J72:K72)</f>
        <v>13600.008869669031</v>
      </c>
      <c r="J72" s="19">
        <v>2074.5776241868002</v>
      </c>
      <c r="K72" s="19">
        <f>SUM(L72:U72)</f>
        <v>11525.43124548223</v>
      </c>
      <c r="L72" s="19">
        <v>884.99329949238404</v>
      </c>
      <c r="M72" s="19">
        <v>267.2679764467</v>
      </c>
      <c r="N72" s="19">
        <v>10310.5</v>
      </c>
      <c r="O72" s="19">
        <v>0</v>
      </c>
      <c r="P72" s="19">
        <v>0</v>
      </c>
      <c r="Q72" s="19">
        <v>0</v>
      </c>
      <c r="R72" s="19">
        <v>31.496446700507601</v>
      </c>
      <c r="S72" s="19">
        <v>31.1735228426395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>
      <c r="A73" s="13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6">
      <c r="A74" s="93" t="s">
        <v>142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26">
      <c r="A75" s="93" t="s">
        <v>143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</sheetData>
  <mergeCells count="22">
    <mergeCell ref="A14:U14"/>
    <mergeCell ref="A8:U8"/>
    <mergeCell ref="A9:U9"/>
    <mergeCell ref="A10:U10"/>
    <mergeCell ref="A11:U11"/>
    <mergeCell ref="A13:U13"/>
    <mergeCell ref="A77:R77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4:R74"/>
    <mergeCell ref="A75:R75"/>
    <mergeCell ref="A76:R76"/>
  </mergeCells>
  <pageMargins left="0.41666666666666669" right="0.1388888888888889" top="0.75" bottom="0.75" header="0.3" footer="0.3"/>
  <pageSetup paperSize="9" scale="50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19"/>
  <dimension ref="A2:Z81"/>
  <sheetViews>
    <sheetView topLeftCell="A10" zoomScaleNormal="100" workbookViewId="0">
      <selection activeCell="A81" sqref="A81:R81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223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224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SUM(D24:D76)/2+D23</f>
        <v>13.649254082603111</v>
      </c>
      <c r="E22" s="15">
        <f t="shared" si="0"/>
        <v>195599.2707053356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195599.2707053356</v>
      </c>
      <c r="J22" s="15">
        <f t="shared" si="0"/>
        <v>29837.176887254591</v>
      </c>
      <c r="K22" s="15">
        <f t="shared" si="0"/>
        <v>165762.09381808102</v>
      </c>
      <c r="L22" s="15">
        <f t="shared" si="0"/>
        <v>112463.67092167058</v>
      </c>
      <c r="M22" s="15">
        <f t="shared" si="0"/>
        <v>33964.028618344528</v>
      </c>
      <c r="N22" s="15">
        <f t="shared" si="0"/>
        <v>10181.236000000001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7127.6942418612489</v>
      </c>
      <c r="S22" s="15">
        <f t="shared" si="0"/>
        <v>1478.8005256446697</v>
      </c>
      <c r="T22" s="15">
        <f t="shared" si="0"/>
        <v>346.86351056000098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E23/1194.2/12</f>
        <v>2.5913240556109942</v>
      </c>
      <c r="E23" s="19">
        <f>F23+I23</f>
        <v>37134.710246527793</v>
      </c>
      <c r="F23" s="19">
        <f>SUM(G23:H23)</f>
        <v>0</v>
      </c>
      <c r="G23" s="19">
        <v>0</v>
      </c>
      <c r="H23" s="19">
        <v>0</v>
      </c>
      <c r="I23" s="19">
        <f>SUM(J23:K23)</f>
        <v>37134.710246527793</v>
      </c>
      <c r="J23" s="19">
        <v>5664.6168172669504</v>
      </c>
      <c r="K23" s="19">
        <f>SUM(L23:U23)</f>
        <v>31470.093429260844</v>
      </c>
      <c r="L23" s="19">
        <v>23148.608114721599</v>
      </c>
      <c r="M23" s="19">
        <v>6990.8796506459103</v>
      </c>
      <c r="N23" s="19">
        <v>0</v>
      </c>
      <c r="O23" s="19">
        <v>0</v>
      </c>
      <c r="P23" s="19">
        <v>0</v>
      </c>
      <c r="Q23" s="19">
        <v>0</v>
      </c>
      <c r="R23" s="19">
        <v>983.74215333333302</v>
      </c>
      <c r="S23" s="19">
        <v>0</v>
      </c>
      <c r="T23" s="19">
        <v>346.86351056000098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10.176447949630873</v>
      </c>
      <c r="E24" s="19">
        <f t="shared" si="1"/>
        <v>145832.56969739028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145832.56969739028</v>
      </c>
      <c r="J24" s="19">
        <f t="shared" si="1"/>
        <v>22245.646225025634</v>
      </c>
      <c r="K24" s="19">
        <f t="shared" si="1"/>
        <v>123586.92347236464</v>
      </c>
      <c r="L24" s="19">
        <f t="shared" si="1"/>
        <v>87499.48606058555</v>
      </c>
      <c r="M24" s="19">
        <f t="shared" si="1"/>
        <v>26424.844790296851</v>
      </c>
      <c r="N24" s="19">
        <f t="shared" si="1"/>
        <v>1954.8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6081.8034875126878</v>
      </c>
      <c r="S24" s="19">
        <f t="shared" si="1"/>
        <v>1426.1891339695426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E25/1194.2/12</f>
        <v>0.35564947217698534</v>
      </c>
      <c r="E25" s="19">
        <f t="shared" ref="E25:E61" si="3">F25+I25</f>
        <v>5096.5991960850706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5096.5991960850706</v>
      </c>
      <c r="J25" s="19">
        <v>777.44733499602796</v>
      </c>
      <c r="K25" s="19">
        <f t="shared" ref="K25:K61" si="6">SUM(L25:U25)</f>
        <v>4319.1518610890425</v>
      </c>
      <c r="L25" s="19">
        <v>1697.8241700255801</v>
      </c>
      <c r="M25" s="19">
        <v>512.74289934772605</v>
      </c>
      <c r="N25" s="19">
        <v>1954.8</v>
      </c>
      <c r="O25" s="19">
        <v>0</v>
      </c>
      <c r="P25" s="19">
        <v>0</v>
      </c>
      <c r="Q25" s="19">
        <v>0</v>
      </c>
      <c r="R25" s="19">
        <v>148.80877157360399</v>
      </c>
      <c r="S25" s="19">
        <v>4.9760201421319801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7.2965609502216131E-2</v>
      </c>
      <c r="E27" s="19">
        <f t="shared" si="3"/>
        <v>1045.6263704105581</v>
      </c>
      <c r="F27" s="19">
        <f t="shared" si="4"/>
        <v>0</v>
      </c>
      <c r="G27" s="19">
        <v>0</v>
      </c>
      <c r="H27" s="19">
        <v>0</v>
      </c>
      <c r="I27" s="19">
        <f t="shared" si="5"/>
        <v>1045.6263704105581</v>
      </c>
      <c r="J27" s="19">
        <v>159.50232768974601</v>
      </c>
      <c r="K27" s="19">
        <f t="shared" si="6"/>
        <v>886.1240427208121</v>
      </c>
      <c r="L27" s="19">
        <v>507.458923857868</v>
      </c>
      <c r="M27" s="19">
        <v>153.25259500507599</v>
      </c>
      <c r="N27" s="19">
        <v>0</v>
      </c>
      <c r="O27" s="19">
        <v>199.8</v>
      </c>
      <c r="P27" s="19">
        <v>0</v>
      </c>
      <c r="Q27" s="19">
        <v>0</v>
      </c>
      <c r="R27" s="19">
        <v>14.4582335025381</v>
      </c>
      <c r="S27" s="19">
        <v>11.15429035533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3.1054289029774099E-2</v>
      </c>
      <c r="E28" s="19">
        <f t="shared" si="3"/>
        <v>445.02038351227475</v>
      </c>
      <c r="F28" s="19">
        <f t="shared" si="4"/>
        <v>0</v>
      </c>
      <c r="G28" s="19">
        <v>0</v>
      </c>
      <c r="H28" s="19">
        <v>0</v>
      </c>
      <c r="I28" s="19">
        <f t="shared" si="5"/>
        <v>445.02038351227475</v>
      </c>
      <c r="J28" s="19">
        <v>67.884465281533394</v>
      </c>
      <c r="K28" s="19">
        <f t="shared" si="6"/>
        <v>377.13591823074137</v>
      </c>
      <c r="L28" s="19">
        <v>277.38326156345198</v>
      </c>
      <c r="M28" s="19">
        <v>83.769744992162401</v>
      </c>
      <c r="N28" s="19">
        <v>0</v>
      </c>
      <c r="O28" s="19">
        <v>0</v>
      </c>
      <c r="P28" s="19">
        <v>0</v>
      </c>
      <c r="Q28" s="19">
        <v>0</v>
      </c>
      <c r="R28" s="19">
        <v>13.2512487309645</v>
      </c>
      <c r="S28" s="19">
        <v>2.7316629441624398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0.12421715611909656</v>
      </c>
      <c r="E29" s="19">
        <f t="shared" si="3"/>
        <v>1780.0815340491015</v>
      </c>
      <c r="F29" s="19">
        <f t="shared" si="4"/>
        <v>0</v>
      </c>
      <c r="G29" s="19">
        <v>0</v>
      </c>
      <c r="H29" s="19">
        <v>0</v>
      </c>
      <c r="I29" s="19">
        <f t="shared" si="5"/>
        <v>1780.0815340491015</v>
      </c>
      <c r="J29" s="19">
        <v>271.53786112613398</v>
      </c>
      <c r="K29" s="19">
        <f t="shared" si="6"/>
        <v>1508.5436729229675</v>
      </c>
      <c r="L29" s="19">
        <v>1109.53304625381</v>
      </c>
      <c r="M29" s="19">
        <v>335.07897996865</v>
      </c>
      <c r="N29" s="19">
        <v>0</v>
      </c>
      <c r="O29" s="19">
        <v>0</v>
      </c>
      <c r="P29" s="19">
        <v>0</v>
      </c>
      <c r="Q29" s="19">
        <v>0</v>
      </c>
      <c r="R29" s="19">
        <v>53.004994923857801</v>
      </c>
      <c r="S29" s="19">
        <v>10.926651776649701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2.3247671230711555E-2</v>
      </c>
      <c r="E30" s="19">
        <f t="shared" si="3"/>
        <v>333.14842780458883</v>
      </c>
      <c r="F30" s="19">
        <f t="shared" si="4"/>
        <v>0</v>
      </c>
      <c r="G30" s="19">
        <v>0</v>
      </c>
      <c r="H30" s="19">
        <v>0</v>
      </c>
      <c r="I30" s="19">
        <f t="shared" si="5"/>
        <v>333.14842780458883</v>
      </c>
      <c r="J30" s="19">
        <v>50.8192516990051</v>
      </c>
      <c r="K30" s="19">
        <f t="shared" si="6"/>
        <v>282.32917610558371</v>
      </c>
      <c r="L30" s="19">
        <v>198.84104771573601</v>
      </c>
      <c r="M30" s="19">
        <v>60.049996410152303</v>
      </c>
      <c r="N30" s="19">
        <v>0</v>
      </c>
      <c r="O30" s="19">
        <v>0</v>
      </c>
      <c r="P30" s="19">
        <v>0</v>
      </c>
      <c r="Q30" s="19">
        <v>0</v>
      </c>
      <c r="R30" s="19">
        <v>18.846700507614202</v>
      </c>
      <c r="S30" s="19">
        <v>4.5914314720812097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0.37265146835728902</v>
      </c>
      <c r="E31" s="19">
        <f t="shared" si="3"/>
        <v>5340.2446021472942</v>
      </c>
      <c r="F31" s="19">
        <f t="shared" si="4"/>
        <v>0</v>
      </c>
      <c r="G31" s="19">
        <v>0</v>
      </c>
      <c r="H31" s="19">
        <v>0</v>
      </c>
      <c r="I31" s="19">
        <f t="shared" si="5"/>
        <v>5340.2446021472942</v>
      </c>
      <c r="J31" s="19">
        <v>814.61358337840102</v>
      </c>
      <c r="K31" s="19">
        <f t="shared" si="6"/>
        <v>4525.6310187688932</v>
      </c>
      <c r="L31" s="19">
        <v>3328.5991387614199</v>
      </c>
      <c r="M31" s="19">
        <v>1005.23693990595</v>
      </c>
      <c r="N31" s="19">
        <v>0</v>
      </c>
      <c r="O31" s="19">
        <v>0</v>
      </c>
      <c r="P31" s="19">
        <v>0</v>
      </c>
      <c r="Q31" s="19">
        <v>0</v>
      </c>
      <c r="R31" s="19">
        <v>159.01498477157401</v>
      </c>
      <c r="S31" s="19">
        <v>32.779955329949203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0.22359088101437319</v>
      </c>
      <c r="E32" s="19">
        <f t="shared" si="3"/>
        <v>3204.1467612883739</v>
      </c>
      <c r="F32" s="19">
        <f t="shared" si="4"/>
        <v>0</v>
      </c>
      <c r="G32" s="19">
        <v>0</v>
      </c>
      <c r="H32" s="19">
        <v>0</v>
      </c>
      <c r="I32" s="19">
        <f t="shared" si="5"/>
        <v>3204.1467612883739</v>
      </c>
      <c r="J32" s="19">
        <v>488.76815002704001</v>
      </c>
      <c r="K32" s="19">
        <f t="shared" si="6"/>
        <v>2715.3786112613338</v>
      </c>
      <c r="L32" s="19">
        <v>1997.1594832568501</v>
      </c>
      <c r="M32" s="19">
        <v>603.14216394357004</v>
      </c>
      <c r="N32" s="19">
        <v>0</v>
      </c>
      <c r="O32" s="19">
        <v>0</v>
      </c>
      <c r="P32" s="19">
        <v>0</v>
      </c>
      <c r="Q32" s="19">
        <v>0</v>
      </c>
      <c r="R32" s="19">
        <v>95.408990862944194</v>
      </c>
      <c r="S32" s="19">
        <v>19.667973197969499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6.7077264304312031E-2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0.74530293671457792</v>
      </c>
      <c r="E34" s="19">
        <f t="shared" si="3"/>
        <v>10680.489204294587</v>
      </c>
      <c r="F34" s="19">
        <f t="shared" si="4"/>
        <v>0</v>
      </c>
      <c r="G34" s="19">
        <v>0</v>
      </c>
      <c r="H34" s="19">
        <v>0</v>
      </c>
      <c r="I34" s="19">
        <f t="shared" si="5"/>
        <v>10680.489204294587</v>
      </c>
      <c r="J34" s="19">
        <v>1629.2271667568</v>
      </c>
      <c r="K34" s="19">
        <f t="shared" si="6"/>
        <v>9051.2620375377865</v>
      </c>
      <c r="L34" s="19">
        <v>6657.1982775228398</v>
      </c>
      <c r="M34" s="19">
        <v>2010.4738798118999</v>
      </c>
      <c r="N34" s="19">
        <v>0</v>
      </c>
      <c r="O34" s="19">
        <v>0</v>
      </c>
      <c r="P34" s="19">
        <v>0</v>
      </c>
      <c r="Q34" s="19">
        <v>0</v>
      </c>
      <c r="R34" s="19">
        <v>318.02996954314699</v>
      </c>
      <c r="S34" s="19">
        <v>65.559910659898506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3.3538632152156009E-2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1.4906058734291578</v>
      </c>
      <c r="E37" s="19">
        <f t="shared" si="3"/>
        <v>21360.978408589202</v>
      </c>
      <c r="F37" s="19">
        <f t="shared" si="4"/>
        <v>0</v>
      </c>
      <c r="G37" s="19">
        <v>0</v>
      </c>
      <c r="H37" s="19">
        <v>0</v>
      </c>
      <c r="I37" s="19">
        <f t="shared" si="5"/>
        <v>21360.978408589202</v>
      </c>
      <c r="J37" s="19">
        <v>3258.45433351361</v>
      </c>
      <c r="K37" s="19">
        <f t="shared" si="6"/>
        <v>18102.524075075591</v>
      </c>
      <c r="L37" s="19">
        <v>13314.3965550457</v>
      </c>
      <c r="M37" s="19">
        <v>4020.9477596237998</v>
      </c>
      <c r="N37" s="19">
        <v>0</v>
      </c>
      <c r="O37" s="19">
        <v>0</v>
      </c>
      <c r="P37" s="19">
        <v>0</v>
      </c>
      <c r="Q37" s="19">
        <v>0</v>
      </c>
      <c r="R37" s="19">
        <v>636.05993908629398</v>
      </c>
      <c r="S37" s="19">
        <v>131.11982131979701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0.37265146835728902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0.23989442886279763</v>
      </c>
      <c r="E41" s="19">
        <f t="shared" si="3"/>
        <v>3437.783123375435</v>
      </c>
      <c r="F41" s="19">
        <f t="shared" si="4"/>
        <v>0</v>
      </c>
      <c r="G41" s="19">
        <v>0</v>
      </c>
      <c r="H41" s="19">
        <v>0</v>
      </c>
      <c r="I41" s="19">
        <f t="shared" si="5"/>
        <v>3437.783123375435</v>
      </c>
      <c r="J41" s="19">
        <v>524.40759509116799</v>
      </c>
      <c r="K41" s="19">
        <f t="shared" si="6"/>
        <v>2913.3755282842671</v>
      </c>
      <c r="L41" s="19">
        <v>2154.1113502538101</v>
      </c>
      <c r="M41" s="19">
        <v>650.54162777664999</v>
      </c>
      <c r="N41" s="19">
        <v>0</v>
      </c>
      <c r="O41" s="19">
        <v>0</v>
      </c>
      <c r="P41" s="19">
        <v>0</v>
      </c>
      <c r="Q41" s="19">
        <v>0</v>
      </c>
      <c r="R41" s="19">
        <v>61.373725888324898</v>
      </c>
      <c r="S41" s="19">
        <v>47.348824365482201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0.74530293671457792</v>
      </c>
      <c r="E42" s="19">
        <f t="shared" si="3"/>
        <v>10680.489204294587</v>
      </c>
      <c r="F42" s="19">
        <f t="shared" si="4"/>
        <v>0</v>
      </c>
      <c r="G42" s="19">
        <v>0</v>
      </c>
      <c r="H42" s="19">
        <v>0</v>
      </c>
      <c r="I42" s="19">
        <f t="shared" si="5"/>
        <v>10680.489204294587</v>
      </c>
      <c r="J42" s="19">
        <v>1629.2271667568</v>
      </c>
      <c r="K42" s="19">
        <f t="shared" si="6"/>
        <v>9051.2620375377865</v>
      </c>
      <c r="L42" s="19">
        <v>6657.1982775228398</v>
      </c>
      <c r="M42" s="19">
        <v>2010.4738798118999</v>
      </c>
      <c r="N42" s="19">
        <v>0</v>
      </c>
      <c r="O42" s="19">
        <v>0</v>
      </c>
      <c r="P42" s="19">
        <v>0</v>
      </c>
      <c r="Q42" s="19">
        <v>0</v>
      </c>
      <c r="R42" s="19">
        <v>318.02996954314699</v>
      </c>
      <c r="S42" s="19">
        <v>65.559910659898506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2.363085462963541E-2</v>
      </c>
      <c r="E46" s="19">
        <f t="shared" si="3"/>
        <v>338.6395991845273</v>
      </c>
      <c r="F46" s="19">
        <f t="shared" si="4"/>
        <v>0</v>
      </c>
      <c r="G46" s="19">
        <v>0</v>
      </c>
      <c r="H46" s="19">
        <v>0</v>
      </c>
      <c r="I46" s="19">
        <f t="shared" si="5"/>
        <v>338.6395991845273</v>
      </c>
      <c r="J46" s="19">
        <v>51.656888011199101</v>
      </c>
      <c r="K46" s="19">
        <f t="shared" si="6"/>
        <v>286.9827111733282</v>
      </c>
      <c r="L46" s="19">
        <v>214.15180838984799</v>
      </c>
      <c r="M46" s="19">
        <v>64.673846133734003</v>
      </c>
      <c r="N46" s="19">
        <v>0</v>
      </c>
      <c r="O46" s="19">
        <v>0</v>
      </c>
      <c r="P46" s="19">
        <v>0</v>
      </c>
      <c r="Q46" s="19">
        <v>0</v>
      </c>
      <c r="R46" s="19">
        <v>6.5180588832487398</v>
      </c>
      <c r="S46" s="19">
        <v>1.63899776649746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2.363085462963541E-2</v>
      </c>
      <c r="E47" s="19">
        <f t="shared" si="3"/>
        <v>338.6395991845273</v>
      </c>
      <c r="F47" s="19">
        <f t="shared" si="4"/>
        <v>0</v>
      </c>
      <c r="G47" s="19">
        <v>0</v>
      </c>
      <c r="H47" s="19">
        <v>0</v>
      </c>
      <c r="I47" s="19">
        <f t="shared" si="5"/>
        <v>338.6395991845273</v>
      </c>
      <c r="J47" s="19">
        <v>51.656888011199101</v>
      </c>
      <c r="K47" s="19">
        <f t="shared" si="6"/>
        <v>286.9827111733282</v>
      </c>
      <c r="L47" s="19">
        <v>214.15180838984799</v>
      </c>
      <c r="M47" s="19">
        <v>64.673846133734003</v>
      </c>
      <c r="N47" s="19">
        <v>0</v>
      </c>
      <c r="O47" s="19">
        <v>0</v>
      </c>
      <c r="P47" s="19">
        <v>0</v>
      </c>
      <c r="Q47" s="19">
        <v>0</v>
      </c>
      <c r="R47" s="19">
        <v>6.5180588832487398</v>
      </c>
      <c r="S47" s="19">
        <v>1.63899776649746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1.291739232338142E-2</v>
      </c>
      <c r="E48" s="19">
        <f t="shared" si="3"/>
        <v>185.11139895098512</v>
      </c>
      <c r="F48" s="19">
        <f t="shared" si="4"/>
        <v>0</v>
      </c>
      <c r="G48" s="19">
        <v>0</v>
      </c>
      <c r="H48" s="19">
        <v>0</v>
      </c>
      <c r="I48" s="19">
        <f t="shared" si="5"/>
        <v>185.11139895098512</v>
      </c>
      <c r="J48" s="19">
        <v>28.2373320433706</v>
      </c>
      <c r="K48" s="19">
        <f t="shared" si="6"/>
        <v>156.87406690761452</v>
      </c>
      <c r="L48" s="19">
        <v>115.99061116751299</v>
      </c>
      <c r="M48" s="19">
        <v>35.029164572588797</v>
      </c>
      <c r="N48" s="19">
        <v>0</v>
      </c>
      <c r="O48" s="19">
        <v>0</v>
      </c>
      <c r="P48" s="19">
        <v>0</v>
      </c>
      <c r="Q48" s="19">
        <v>0</v>
      </c>
      <c r="R48" s="19">
        <v>3.3047390862944201</v>
      </c>
      <c r="S48" s="19">
        <v>2.5495520812182701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0.23630854629635412</v>
      </c>
      <c r="E49" s="19">
        <f t="shared" si="3"/>
        <v>3386.3959918452733</v>
      </c>
      <c r="F49" s="19">
        <f t="shared" si="4"/>
        <v>0</v>
      </c>
      <c r="G49" s="19">
        <v>0</v>
      </c>
      <c r="H49" s="19">
        <v>0</v>
      </c>
      <c r="I49" s="19">
        <f t="shared" si="5"/>
        <v>3386.3959918452733</v>
      </c>
      <c r="J49" s="19">
        <v>516.56888011199101</v>
      </c>
      <c r="K49" s="19">
        <f t="shared" si="6"/>
        <v>2869.8271117332824</v>
      </c>
      <c r="L49" s="19">
        <v>2141.5180838984802</v>
      </c>
      <c r="M49" s="19">
        <v>646.73846133734003</v>
      </c>
      <c r="N49" s="19">
        <v>0</v>
      </c>
      <c r="O49" s="19">
        <v>0</v>
      </c>
      <c r="P49" s="19">
        <v>0</v>
      </c>
      <c r="Q49" s="19">
        <v>0</v>
      </c>
      <c r="R49" s="19">
        <v>65.180588832487402</v>
      </c>
      <c r="S49" s="19">
        <v>16.389977664974602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0.14178512777781263</v>
      </c>
      <c r="E50" s="19">
        <f t="shared" si="3"/>
        <v>2031.8375951071664</v>
      </c>
      <c r="F50" s="19">
        <f t="shared" si="4"/>
        <v>0</v>
      </c>
      <c r="G50" s="19">
        <v>0</v>
      </c>
      <c r="H50" s="19">
        <v>0</v>
      </c>
      <c r="I50" s="19">
        <f t="shared" si="5"/>
        <v>2031.8375951071664</v>
      </c>
      <c r="J50" s="19">
        <v>309.941328067195</v>
      </c>
      <c r="K50" s="19">
        <f t="shared" si="6"/>
        <v>1721.8962670399715</v>
      </c>
      <c r="L50" s="19">
        <v>1284.9108503390901</v>
      </c>
      <c r="M50" s="19">
        <v>388.04307680240402</v>
      </c>
      <c r="N50" s="19">
        <v>0</v>
      </c>
      <c r="O50" s="19">
        <v>0</v>
      </c>
      <c r="P50" s="19">
        <v>0</v>
      </c>
      <c r="Q50" s="19">
        <v>0</v>
      </c>
      <c r="R50" s="19">
        <v>39.1083532994924</v>
      </c>
      <c r="S50" s="19">
        <v>9.8339865989847901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3.5146097468993867E-3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0.27257894518009335</v>
      </c>
      <c r="E53" s="19">
        <f t="shared" si="3"/>
        <v>3906.1653160088094</v>
      </c>
      <c r="F53" s="19">
        <f t="shared" si="4"/>
        <v>0</v>
      </c>
      <c r="G53" s="19">
        <v>0</v>
      </c>
      <c r="H53" s="19">
        <v>0</v>
      </c>
      <c r="I53" s="19">
        <f t="shared" si="5"/>
        <v>3906.1653160088094</v>
      </c>
      <c r="J53" s="19">
        <v>595.85572617083506</v>
      </c>
      <c r="K53" s="19">
        <f t="shared" si="6"/>
        <v>3310.3095898379743</v>
      </c>
      <c r="L53" s="19">
        <v>2331.4112844670099</v>
      </c>
      <c r="M53" s="19">
        <v>704.08620790903603</v>
      </c>
      <c r="N53" s="19">
        <v>0</v>
      </c>
      <c r="O53" s="19">
        <v>0</v>
      </c>
      <c r="P53" s="19">
        <v>0</v>
      </c>
      <c r="Q53" s="19">
        <v>0</v>
      </c>
      <c r="R53" s="19">
        <v>220.97756345177601</v>
      </c>
      <c r="S53" s="19">
        <v>53.834534010152197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3.7661227393752679</v>
      </c>
      <c r="E54" s="19">
        <f t="shared" si="3"/>
        <v>53970.045304343337</v>
      </c>
      <c r="F54" s="19">
        <f t="shared" si="4"/>
        <v>0</v>
      </c>
      <c r="G54" s="19">
        <v>0</v>
      </c>
      <c r="H54" s="19">
        <v>0</v>
      </c>
      <c r="I54" s="19">
        <f t="shared" si="5"/>
        <v>53970.045304343337</v>
      </c>
      <c r="J54" s="19">
        <v>8232.7187752388108</v>
      </c>
      <c r="K54" s="19">
        <f t="shared" si="6"/>
        <v>45737.326529104525</v>
      </c>
      <c r="L54" s="19">
        <v>32212.249729949199</v>
      </c>
      <c r="M54" s="19">
        <v>9728.0994184446699</v>
      </c>
      <c r="N54" s="19">
        <v>0</v>
      </c>
      <c r="O54" s="19">
        <v>0</v>
      </c>
      <c r="P54" s="19">
        <v>0</v>
      </c>
      <c r="Q54" s="19">
        <v>0</v>
      </c>
      <c r="R54" s="19">
        <v>3053.1654822334999</v>
      </c>
      <c r="S54" s="19">
        <v>743.811898477157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0.12379384930353869</v>
      </c>
      <c r="E55" s="19">
        <f t="shared" si="3"/>
        <v>1774.0153780594308</v>
      </c>
      <c r="F55" s="19">
        <f t="shared" si="4"/>
        <v>0</v>
      </c>
      <c r="G55" s="19">
        <v>0</v>
      </c>
      <c r="H55" s="19">
        <v>0</v>
      </c>
      <c r="I55" s="19">
        <f t="shared" si="5"/>
        <v>1774.0153780594308</v>
      </c>
      <c r="J55" s="19">
        <v>270.61251529720101</v>
      </c>
      <c r="K55" s="19">
        <f t="shared" si="6"/>
        <v>1503.4028627622297</v>
      </c>
      <c r="L55" s="19">
        <v>1058.8285790862899</v>
      </c>
      <c r="M55" s="19">
        <v>319.76623088406097</v>
      </c>
      <c r="N55" s="19">
        <v>0</v>
      </c>
      <c r="O55" s="19">
        <v>0</v>
      </c>
      <c r="P55" s="19">
        <v>0</v>
      </c>
      <c r="Q55" s="19">
        <v>0</v>
      </c>
      <c r="R55" s="19">
        <v>100.35868020304601</v>
      </c>
      <c r="S55" s="19">
        <v>24.449372588832599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9.2060778073617747E-2</v>
      </c>
      <c r="E56" s="19">
        <f t="shared" si="3"/>
        <v>1319.2677741061718</v>
      </c>
      <c r="F56" s="19">
        <f t="shared" si="4"/>
        <v>0</v>
      </c>
      <c r="G56" s="19">
        <v>0</v>
      </c>
      <c r="H56" s="19">
        <v>0</v>
      </c>
      <c r="I56" s="19">
        <f t="shared" si="5"/>
        <v>1319.2677741061718</v>
      </c>
      <c r="J56" s="19">
        <v>201.24423672806</v>
      </c>
      <c r="K56" s="19">
        <f t="shared" si="6"/>
        <v>1118.0235373781118</v>
      </c>
      <c r="L56" s="19">
        <v>787.410548954315</v>
      </c>
      <c r="M56" s="19">
        <v>237.79798578420301</v>
      </c>
      <c r="N56" s="19">
        <v>0</v>
      </c>
      <c r="O56" s="19">
        <v>0</v>
      </c>
      <c r="P56" s="19">
        <v>0</v>
      </c>
      <c r="Q56" s="19">
        <v>0</v>
      </c>
      <c r="R56" s="19">
        <v>74.632934010152297</v>
      </c>
      <c r="S56" s="19">
        <v>18.182068629441599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0.27897205476853831</v>
      </c>
      <c r="E57" s="19">
        <f t="shared" si="3"/>
        <v>3997.7811336550617</v>
      </c>
      <c r="F57" s="19">
        <f t="shared" si="4"/>
        <v>0</v>
      </c>
      <c r="G57" s="19">
        <v>0</v>
      </c>
      <c r="H57" s="19">
        <v>0</v>
      </c>
      <c r="I57" s="19">
        <f t="shared" si="5"/>
        <v>3997.7811336550617</v>
      </c>
      <c r="J57" s="19">
        <v>609.83102038805998</v>
      </c>
      <c r="K57" s="19">
        <f t="shared" si="6"/>
        <v>3387.9501132670016</v>
      </c>
      <c r="L57" s="19">
        <v>2386.0925725888301</v>
      </c>
      <c r="M57" s="19">
        <v>720.59995692182702</v>
      </c>
      <c r="N57" s="19">
        <v>0</v>
      </c>
      <c r="O57" s="19">
        <v>0</v>
      </c>
      <c r="P57" s="19">
        <v>0</v>
      </c>
      <c r="Q57" s="19">
        <v>0</v>
      </c>
      <c r="R57" s="19">
        <v>226.16040609136999</v>
      </c>
      <c r="S57" s="19">
        <v>55.097177664974502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0.14064841094580463</v>
      </c>
      <c r="E58" s="19">
        <f t="shared" si="3"/>
        <v>2015.5479882177585</v>
      </c>
      <c r="F58" s="19">
        <f t="shared" si="4"/>
        <v>0</v>
      </c>
      <c r="G58" s="19">
        <v>0</v>
      </c>
      <c r="H58" s="19">
        <v>0</v>
      </c>
      <c r="I58" s="19">
        <f t="shared" si="5"/>
        <v>2015.5479882177585</v>
      </c>
      <c r="J58" s="19">
        <v>307.45647277898001</v>
      </c>
      <c r="K58" s="19">
        <f t="shared" si="6"/>
        <v>1708.0915154387785</v>
      </c>
      <c r="L58" s="19">
        <v>1202.9883386802001</v>
      </c>
      <c r="M58" s="19">
        <v>363.30247828142097</v>
      </c>
      <c r="N58" s="19">
        <v>0</v>
      </c>
      <c r="O58" s="19">
        <v>0</v>
      </c>
      <c r="P58" s="19">
        <v>0</v>
      </c>
      <c r="Q58" s="19">
        <v>0</v>
      </c>
      <c r="R58" s="19">
        <v>114.02253807106599</v>
      </c>
      <c r="S58" s="19">
        <v>27.778160406091398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0.14878509587655386</v>
      </c>
      <c r="E59" s="19">
        <f t="shared" si="3"/>
        <v>2132.1499379493675</v>
      </c>
      <c r="F59" s="19">
        <f t="shared" si="4"/>
        <v>0</v>
      </c>
      <c r="G59" s="19">
        <v>0</v>
      </c>
      <c r="H59" s="19">
        <v>0</v>
      </c>
      <c r="I59" s="19">
        <f t="shared" si="5"/>
        <v>2132.1499379493675</v>
      </c>
      <c r="J59" s="19">
        <v>325.24321087363199</v>
      </c>
      <c r="K59" s="19">
        <f t="shared" si="6"/>
        <v>1806.9067270757357</v>
      </c>
      <c r="L59" s="19">
        <v>1272.58270538071</v>
      </c>
      <c r="M59" s="19">
        <v>384.319977024975</v>
      </c>
      <c r="N59" s="19">
        <v>0</v>
      </c>
      <c r="O59" s="19">
        <v>0</v>
      </c>
      <c r="P59" s="19">
        <v>0</v>
      </c>
      <c r="Q59" s="19">
        <v>0</v>
      </c>
      <c r="R59" s="19">
        <v>120.618883248731</v>
      </c>
      <c r="S59" s="19">
        <v>29.3851614213198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1.3948602738426961E-2</v>
      </c>
      <c r="E61" s="19">
        <f t="shared" si="3"/>
        <v>199.88905668275373</v>
      </c>
      <c r="F61" s="19">
        <f t="shared" si="4"/>
        <v>0</v>
      </c>
      <c r="G61" s="19">
        <v>0</v>
      </c>
      <c r="H61" s="19">
        <v>0</v>
      </c>
      <c r="I61" s="19">
        <f t="shared" si="5"/>
        <v>199.88905668275373</v>
      </c>
      <c r="J61" s="19">
        <v>30.491551019403101</v>
      </c>
      <c r="K61" s="19">
        <f t="shared" si="6"/>
        <v>169.39750566335064</v>
      </c>
      <c r="L61" s="19">
        <v>119.30462862944201</v>
      </c>
      <c r="M61" s="19">
        <v>36.029997846091398</v>
      </c>
      <c r="N61" s="19">
        <v>0</v>
      </c>
      <c r="O61" s="19">
        <v>0</v>
      </c>
      <c r="P61" s="19">
        <v>0</v>
      </c>
      <c r="Q61" s="19">
        <v>0</v>
      </c>
      <c r="R61" s="19">
        <v>11.308020304568499</v>
      </c>
      <c r="S61" s="19">
        <v>2.7548588832487302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8.7950110718522836E-2</v>
      </c>
      <c r="E62" s="19">
        <f t="shared" si="7"/>
        <v>1260.3602666407198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1260.3602666407198</v>
      </c>
      <c r="J62" s="19">
        <f t="shared" si="7"/>
        <v>192.25834575875388</v>
      </c>
      <c r="K62" s="19">
        <f t="shared" si="7"/>
        <v>1068.1019208819657</v>
      </c>
      <c r="L62" s="19">
        <f t="shared" si="7"/>
        <v>349.68890880000038</v>
      </c>
      <c r="M62" s="19">
        <f t="shared" si="7"/>
        <v>105.60605045759999</v>
      </c>
      <c r="N62" s="19">
        <f t="shared" si="7"/>
        <v>590.66599999999994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13.881774619289343</v>
      </c>
      <c r="S62" s="19">
        <f t="shared" si="7"/>
        <v>8.2591870050761376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E63/1194.2/12</f>
        <v>7.6941593788137294E-3</v>
      </c>
      <c r="E63" s="19">
        <f t="shared" ref="E63:E69" si="9">F63+I63</f>
        <v>110.26038156215228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110.26038156215228</v>
      </c>
      <c r="J63" s="19">
        <v>16.8193802382944</v>
      </c>
      <c r="K63" s="19">
        <f t="shared" ref="K63:K69" si="12">SUM(L63:U63)</f>
        <v>93.441001323857876</v>
      </c>
      <c r="L63" s="19">
        <v>64.209088324873093</v>
      </c>
      <c r="M63" s="19">
        <v>19.3911446741117</v>
      </c>
      <c r="N63" s="19">
        <v>6.6</v>
      </c>
      <c r="O63" s="19">
        <v>0</v>
      </c>
      <c r="P63" s="19">
        <v>0</v>
      </c>
      <c r="Q63" s="19">
        <v>0</v>
      </c>
      <c r="R63" s="19">
        <v>1.8294091370558401</v>
      </c>
      <c r="S63" s="19">
        <v>1.41135918781726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3.2977098050753516E-2</v>
      </c>
      <c r="E64" s="19">
        <f t="shared" si="9"/>
        <v>472.57500590651824</v>
      </c>
      <c r="F64" s="19">
        <f t="shared" si="10"/>
        <v>0</v>
      </c>
      <c r="G64" s="19">
        <v>0</v>
      </c>
      <c r="H64" s="19">
        <v>0</v>
      </c>
      <c r="I64" s="19">
        <f t="shared" si="11"/>
        <v>472.57500590651824</v>
      </c>
      <c r="J64" s="19">
        <v>72.087712765401093</v>
      </c>
      <c r="K64" s="19">
        <f t="shared" si="12"/>
        <v>400.48729314111716</v>
      </c>
      <c r="L64" s="19">
        <v>136.70322030456899</v>
      </c>
      <c r="M64" s="19">
        <v>41.284372531979699</v>
      </c>
      <c r="N64" s="19">
        <v>215.6</v>
      </c>
      <c r="O64" s="19">
        <v>0</v>
      </c>
      <c r="P64" s="19">
        <v>0</v>
      </c>
      <c r="Q64" s="19">
        <v>0</v>
      </c>
      <c r="R64" s="19">
        <v>3.8948710659898498</v>
      </c>
      <c r="S64" s="19">
        <v>3.0048292385786799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3.2425675216155782E-2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1.1287643703533805E-3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6.8622068512232126E-3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6.8622068512232126E-3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SUM(D71:D76)</f>
        <v>0.79353196664272119</v>
      </c>
      <c r="E70" s="19">
        <f t="shared" si="13"/>
        <v>11371.630494776851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11371.630494776851</v>
      </c>
      <c r="J70" s="19">
        <f t="shared" si="13"/>
        <v>1734.6554992032488</v>
      </c>
      <c r="K70" s="19">
        <f t="shared" si="13"/>
        <v>9636.9749955736024</v>
      </c>
      <c r="L70" s="19">
        <f t="shared" si="13"/>
        <v>1465.8878375634508</v>
      </c>
      <c r="M70" s="19">
        <f t="shared" si="13"/>
        <v>442.69812694416186</v>
      </c>
      <c r="N70" s="19">
        <f t="shared" si="13"/>
        <v>7635.77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48.266826395939106</v>
      </c>
      <c r="S70" s="19">
        <f t="shared" si="13"/>
        <v>44.35220467005081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22.5">
      <c r="A71" s="17" t="s">
        <v>134</v>
      </c>
      <c r="B71" s="18" t="s">
        <v>225</v>
      </c>
      <c r="C71" s="18"/>
      <c r="D71" s="19">
        <f t="shared" ref="D71:D76" si="14">E71/1194.2/12</f>
        <v>9.9642511874511331E-3</v>
      </c>
      <c r="E71" s="19">
        <f t="shared" ref="E71:E76" si="15">F71+I71</f>
        <v>142.79170521664972</v>
      </c>
      <c r="F71" s="19">
        <f t="shared" ref="F71:F76" si="16">SUM(G71:H71)</f>
        <v>0</v>
      </c>
      <c r="G71" s="19">
        <v>0</v>
      </c>
      <c r="H71" s="19">
        <v>0</v>
      </c>
      <c r="I71" s="19">
        <f t="shared" ref="I71:I76" si="17">SUM(J71:K71)</f>
        <v>142.79170521664972</v>
      </c>
      <c r="J71" s="19">
        <v>21.781785541522801</v>
      </c>
      <c r="K71" s="19">
        <f t="shared" ref="K71:K76" si="18">SUM(L71:U71)</f>
        <v>121.00991967512692</v>
      </c>
      <c r="L71" s="19">
        <v>15.5344568527919</v>
      </c>
      <c r="M71" s="19">
        <v>4.6914059695431503</v>
      </c>
      <c r="N71" s="19">
        <v>100</v>
      </c>
      <c r="O71" s="19">
        <v>0</v>
      </c>
      <c r="P71" s="19">
        <v>0</v>
      </c>
      <c r="Q71" s="19">
        <v>0</v>
      </c>
      <c r="R71" s="19">
        <v>0.442598984771574</v>
      </c>
      <c r="S71" s="19">
        <v>0.34145786802030498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226</v>
      </c>
      <c r="C72" s="18"/>
      <c r="D72" s="19">
        <f t="shared" si="14"/>
        <v>0.3097178284647199</v>
      </c>
      <c r="E72" s="19">
        <f t="shared" si="15"/>
        <v>4438.3803690308223</v>
      </c>
      <c r="F72" s="19">
        <f t="shared" si="16"/>
        <v>0</v>
      </c>
      <c r="G72" s="19">
        <v>0</v>
      </c>
      <c r="H72" s="19">
        <v>0</v>
      </c>
      <c r="I72" s="19">
        <f t="shared" si="17"/>
        <v>4438.3803690308223</v>
      </c>
      <c r="J72" s="19">
        <v>677.04107324199003</v>
      </c>
      <c r="K72" s="19">
        <f t="shared" si="18"/>
        <v>3761.3392957888323</v>
      </c>
      <c r="L72" s="19">
        <v>265.121396954315</v>
      </c>
      <c r="M72" s="19">
        <v>80.066661880203</v>
      </c>
      <c r="N72" s="19">
        <v>3402.77</v>
      </c>
      <c r="O72" s="19">
        <v>0</v>
      </c>
      <c r="P72" s="19">
        <v>0</v>
      </c>
      <c r="Q72" s="19">
        <v>0</v>
      </c>
      <c r="R72" s="19">
        <v>7.5536893401015197</v>
      </c>
      <c r="S72" s="19">
        <v>5.8275476142132003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227</v>
      </c>
      <c r="C73" s="18"/>
      <c r="D73" s="19">
        <f t="shared" si="14"/>
        <v>0.19780068179687441</v>
      </c>
      <c r="E73" s="19">
        <f t="shared" si="15"/>
        <v>2834.5628904219293</v>
      </c>
      <c r="F73" s="19">
        <f t="shared" si="16"/>
        <v>0</v>
      </c>
      <c r="G73" s="19">
        <v>0</v>
      </c>
      <c r="H73" s="19">
        <v>0</v>
      </c>
      <c r="I73" s="19">
        <f t="shared" si="17"/>
        <v>2834.5628904219293</v>
      </c>
      <c r="J73" s="19">
        <v>432.39094938639602</v>
      </c>
      <c r="K73" s="19">
        <f t="shared" si="18"/>
        <v>2402.1719410355331</v>
      </c>
      <c r="L73" s="19">
        <v>269.26391878172598</v>
      </c>
      <c r="M73" s="19">
        <v>81.317703472081206</v>
      </c>
      <c r="N73" s="19">
        <v>2038</v>
      </c>
      <c r="O73" s="19">
        <v>0</v>
      </c>
      <c r="P73" s="19">
        <v>0</v>
      </c>
      <c r="Q73" s="19">
        <v>0</v>
      </c>
      <c r="R73" s="19">
        <v>7.6717157360406096</v>
      </c>
      <c r="S73" s="19">
        <v>5.9186030456852796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228</v>
      </c>
      <c r="C74" s="18"/>
      <c r="D74" s="19">
        <f t="shared" si="14"/>
        <v>0.12029016165930027</v>
      </c>
      <c r="E74" s="19">
        <f t="shared" si="15"/>
        <v>1723.8061326424365</v>
      </c>
      <c r="F74" s="19">
        <f t="shared" si="16"/>
        <v>0</v>
      </c>
      <c r="G74" s="19">
        <v>0</v>
      </c>
      <c r="H74" s="19">
        <v>0</v>
      </c>
      <c r="I74" s="19">
        <f t="shared" si="17"/>
        <v>1723.8061326424365</v>
      </c>
      <c r="J74" s="19">
        <v>262.95347786071102</v>
      </c>
      <c r="K74" s="19">
        <f t="shared" si="18"/>
        <v>1460.8526547817255</v>
      </c>
      <c r="L74" s="19">
        <v>287.62282233502498</v>
      </c>
      <c r="M74" s="19">
        <v>86.862092345177501</v>
      </c>
      <c r="N74" s="19">
        <v>1066</v>
      </c>
      <c r="O74" s="19">
        <v>0</v>
      </c>
      <c r="P74" s="19">
        <v>0</v>
      </c>
      <c r="Q74" s="19">
        <v>0</v>
      </c>
      <c r="R74" s="19">
        <v>10.236345177664999</v>
      </c>
      <c r="S74" s="19">
        <v>10.131394923857901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22.5">
      <c r="A75" s="17" t="s">
        <v>149</v>
      </c>
      <c r="B75" s="18" t="s">
        <v>229</v>
      </c>
      <c r="C75" s="18"/>
      <c r="D75" s="19">
        <f t="shared" si="14"/>
        <v>5.3122031669073914E-2</v>
      </c>
      <c r="E75" s="19">
        <f t="shared" si="15"/>
        <v>761.25996263049683</v>
      </c>
      <c r="F75" s="19">
        <f t="shared" si="16"/>
        <v>0</v>
      </c>
      <c r="G75" s="19">
        <v>0</v>
      </c>
      <c r="H75" s="19">
        <v>0</v>
      </c>
      <c r="I75" s="19">
        <f t="shared" si="17"/>
        <v>761.25996263049683</v>
      </c>
      <c r="J75" s="19">
        <v>116.12440107922799</v>
      </c>
      <c r="K75" s="19">
        <f t="shared" si="18"/>
        <v>645.13556155126889</v>
      </c>
      <c r="L75" s="19">
        <v>185.84859289340099</v>
      </c>
      <c r="M75" s="19">
        <v>56.126275053806999</v>
      </c>
      <c r="N75" s="19">
        <v>390</v>
      </c>
      <c r="O75" s="19">
        <v>0</v>
      </c>
      <c r="P75" s="19">
        <v>0</v>
      </c>
      <c r="Q75" s="19">
        <v>0</v>
      </c>
      <c r="R75" s="19">
        <v>6.6142538071065999</v>
      </c>
      <c r="S75" s="19">
        <v>6.5464397969543198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 ht="15">
      <c r="A76" s="17" t="s">
        <v>151</v>
      </c>
      <c r="B76" s="18" t="s">
        <v>230</v>
      </c>
      <c r="C76" s="18"/>
      <c r="D76" s="19">
        <f t="shared" si="14"/>
        <v>0.1026370118653015</v>
      </c>
      <c r="E76" s="19">
        <f t="shared" si="15"/>
        <v>1470.8294348345166</v>
      </c>
      <c r="F76" s="19">
        <f t="shared" si="16"/>
        <v>0</v>
      </c>
      <c r="G76" s="19">
        <v>0</v>
      </c>
      <c r="H76" s="19">
        <v>0</v>
      </c>
      <c r="I76" s="19">
        <f t="shared" si="17"/>
        <v>1470.8294348345166</v>
      </c>
      <c r="J76" s="19">
        <v>224.36381209340101</v>
      </c>
      <c r="K76" s="19">
        <f t="shared" si="18"/>
        <v>1246.4656227411156</v>
      </c>
      <c r="L76" s="19">
        <v>442.49664974619202</v>
      </c>
      <c r="M76" s="19">
        <v>133.63398822335</v>
      </c>
      <c r="N76" s="19">
        <v>639</v>
      </c>
      <c r="O76" s="19">
        <v>0</v>
      </c>
      <c r="P76" s="19">
        <v>0</v>
      </c>
      <c r="Q76" s="19">
        <v>0</v>
      </c>
      <c r="R76" s="19">
        <v>15.7482233502538</v>
      </c>
      <c r="S76" s="19">
        <v>15.5867614213198</v>
      </c>
      <c r="T76" s="19">
        <v>0</v>
      </c>
      <c r="U76" s="19">
        <v>0</v>
      </c>
      <c r="V76" s="16"/>
      <c r="W76" s="16"/>
      <c r="X76" s="16"/>
      <c r="Y76" s="16"/>
      <c r="Z76" s="16"/>
    </row>
    <row r="77" spans="1:26">
      <c r="A77" s="13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6">
      <c r="A78" s="93" t="s">
        <v>142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144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>
      <c r="A81" s="93" t="s">
        <v>143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</sheetData>
  <mergeCells count="22">
    <mergeCell ref="A14:U14"/>
    <mergeCell ref="A8:U8"/>
    <mergeCell ref="A9:U9"/>
    <mergeCell ref="A10:U10"/>
    <mergeCell ref="A11:U11"/>
    <mergeCell ref="A13:U13"/>
    <mergeCell ref="A81:R81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8:R78"/>
    <mergeCell ref="A79:R79"/>
    <mergeCell ref="A80:R80"/>
  </mergeCells>
  <pageMargins left="0.41666666666666669" right="0.1388888888888889" top="0.75" bottom="0.75" header="0.3" footer="0.3"/>
  <pageSetup paperSize="9" scale="50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20"/>
  <dimension ref="A2:Z80"/>
  <sheetViews>
    <sheetView topLeftCell="A13" zoomScaleNormal="100" workbookViewId="0">
      <selection activeCell="B71" sqref="B71:B75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235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234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SUM(D24:D75)/2+D23</f>
        <v>14.157394608206559</v>
      </c>
      <c r="E22" s="15">
        <f t="shared" si="0"/>
        <v>79032.239660852269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79032.239660852269</v>
      </c>
      <c r="J22" s="15">
        <f t="shared" si="0"/>
        <v>12055.765371994412</v>
      </c>
      <c r="K22" s="15">
        <f t="shared" si="0"/>
        <v>66976.474288857877</v>
      </c>
      <c r="L22" s="15">
        <f t="shared" si="0"/>
        <v>39392.561895430488</v>
      </c>
      <c r="M22" s="15">
        <f t="shared" si="0"/>
        <v>11896.55369242001</v>
      </c>
      <c r="N22" s="15">
        <f t="shared" si="0"/>
        <v>12696.737720000001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2153.9809718443321</v>
      </c>
      <c r="S22" s="15">
        <f t="shared" si="0"/>
        <v>501.71950580304554</v>
      </c>
      <c r="T22" s="15">
        <f t="shared" si="0"/>
        <v>135.12050335999999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E23/465.2/12</f>
        <v>2.5913240556109884</v>
      </c>
      <c r="E23" s="19">
        <f>F23+I23</f>
        <v>14465.807408042781</v>
      </c>
      <c r="F23" s="19">
        <f>SUM(G23:H23)</f>
        <v>0</v>
      </c>
      <c r="G23" s="19">
        <v>0</v>
      </c>
      <c r="H23" s="19">
        <v>0</v>
      </c>
      <c r="I23" s="19">
        <f>SUM(J23:K23)</f>
        <v>14465.807408042781</v>
      </c>
      <c r="J23" s="19">
        <v>2206.6485876675401</v>
      </c>
      <c r="K23" s="19">
        <f>SUM(L23:U23)</f>
        <v>12259.158820375242</v>
      </c>
      <c r="L23" s="19">
        <v>9017.52846672958</v>
      </c>
      <c r="M23" s="19">
        <v>2723.2935969523301</v>
      </c>
      <c r="N23" s="19">
        <v>0</v>
      </c>
      <c r="O23" s="19">
        <v>0</v>
      </c>
      <c r="P23" s="19">
        <v>0</v>
      </c>
      <c r="Q23" s="19">
        <v>0</v>
      </c>
      <c r="R23" s="19">
        <v>383.21625333333299</v>
      </c>
      <c r="S23" s="19">
        <v>0</v>
      </c>
      <c r="T23" s="19">
        <v>135.12050335999999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7.6097604189956414</v>
      </c>
      <c r="E24" s="19">
        <f t="shared" si="1"/>
        <v>42480.726563001263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42480.726563001263</v>
      </c>
      <c r="J24" s="19">
        <f t="shared" si="1"/>
        <v>6480.1108316442587</v>
      </c>
      <c r="K24" s="19">
        <f t="shared" si="1"/>
        <v>36000.615731357007</v>
      </c>
      <c r="L24" s="19">
        <f t="shared" si="1"/>
        <v>25442.679748327297</v>
      </c>
      <c r="M24" s="19">
        <f t="shared" si="1"/>
        <v>7683.6892839948459</v>
      </c>
      <c r="N24" s="19">
        <f t="shared" si="1"/>
        <v>661.87200000000007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1620.669794653131</v>
      </c>
      <c r="S24" s="19">
        <f t="shared" si="1"/>
        <v>391.90490438172577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E25/465.2/12</f>
        <v>0.30432545118497867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1.1252377330012104E-2</v>
      </c>
      <c r="E26" s="19">
        <f t="shared" si="3"/>
        <v>62.815271207059574</v>
      </c>
      <c r="F26" s="19">
        <f t="shared" si="4"/>
        <v>0</v>
      </c>
      <c r="G26" s="19">
        <v>0</v>
      </c>
      <c r="H26" s="19">
        <v>0</v>
      </c>
      <c r="I26" s="19">
        <f t="shared" si="5"/>
        <v>62.815271207059574</v>
      </c>
      <c r="J26" s="19">
        <v>9.5819905231107807</v>
      </c>
      <c r="K26" s="19">
        <f t="shared" si="6"/>
        <v>53.233280683948792</v>
      </c>
      <c r="L26" s="19">
        <v>30.850188553096402</v>
      </c>
      <c r="M26" s="19">
        <v>9.3167569430351307</v>
      </c>
      <c r="N26" s="19">
        <v>10.272</v>
      </c>
      <c r="O26" s="19">
        <v>0</v>
      </c>
      <c r="P26" s="19">
        <v>0</v>
      </c>
      <c r="Q26" s="19">
        <v>0</v>
      </c>
      <c r="R26" s="19">
        <v>2.7039187817258901</v>
      </c>
      <c r="S26" s="19">
        <v>9.0416406091370596E-2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0.10026313918103739</v>
      </c>
      <c r="E27" s="19">
        <f t="shared" si="3"/>
        <v>559.7089481642231</v>
      </c>
      <c r="F27" s="19">
        <f t="shared" si="4"/>
        <v>0</v>
      </c>
      <c r="G27" s="19">
        <v>0</v>
      </c>
      <c r="H27" s="19">
        <v>0</v>
      </c>
      <c r="I27" s="19">
        <f t="shared" si="5"/>
        <v>559.7089481642231</v>
      </c>
      <c r="J27" s="19">
        <v>85.379331075898406</v>
      </c>
      <c r="K27" s="19">
        <f t="shared" si="6"/>
        <v>474.32961708832471</v>
      </c>
      <c r="L27" s="19">
        <v>202.98356954314701</v>
      </c>
      <c r="M27" s="19">
        <v>61.301038002030502</v>
      </c>
      <c r="N27" s="19">
        <v>0</v>
      </c>
      <c r="O27" s="19">
        <v>199.8</v>
      </c>
      <c r="P27" s="19">
        <v>0</v>
      </c>
      <c r="Q27" s="19">
        <v>0</v>
      </c>
      <c r="R27" s="19">
        <v>5.7832934010152099</v>
      </c>
      <c r="S27" s="19">
        <v>4.4617161421319702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5.3145646258750762E-2</v>
      </c>
      <c r="E28" s="19">
        <f t="shared" si="3"/>
        <v>296.68025567485023</v>
      </c>
      <c r="F28" s="19">
        <f t="shared" si="4"/>
        <v>0</v>
      </c>
      <c r="G28" s="19">
        <v>0</v>
      </c>
      <c r="H28" s="19">
        <v>0</v>
      </c>
      <c r="I28" s="19">
        <f t="shared" si="5"/>
        <v>296.68025567485023</v>
      </c>
      <c r="J28" s="19">
        <v>45.256310187689003</v>
      </c>
      <c r="K28" s="19">
        <f t="shared" si="6"/>
        <v>251.42394548716121</v>
      </c>
      <c r="L28" s="19">
        <v>184.922174375635</v>
      </c>
      <c r="M28" s="19">
        <v>55.846496661441599</v>
      </c>
      <c r="N28" s="19">
        <v>0</v>
      </c>
      <c r="O28" s="19">
        <v>0</v>
      </c>
      <c r="P28" s="19">
        <v>0</v>
      </c>
      <c r="Q28" s="19">
        <v>0</v>
      </c>
      <c r="R28" s="19">
        <v>8.8341658206429798</v>
      </c>
      <c r="S28" s="19">
        <v>1.8211086294416301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0.15943693877625212</v>
      </c>
      <c r="E29" s="19">
        <f t="shared" si="3"/>
        <v>890.04076702454972</v>
      </c>
      <c r="F29" s="19">
        <f t="shared" si="4"/>
        <v>0</v>
      </c>
      <c r="G29" s="19">
        <v>0</v>
      </c>
      <c r="H29" s="19">
        <v>0</v>
      </c>
      <c r="I29" s="19">
        <f t="shared" si="5"/>
        <v>890.04076702454972</v>
      </c>
      <c r="J29" s="19">
        <v>135.76893056306699</v>
      </c>
      <c r="K29" s="19">
        <f t="shared" si="6"/>
        <v>754.27183646148274</v>
      </c>
      <c r="L29" s="19">
        <v>554.76652312690396</v>
      </c>
      <c r="M29" s="19">
        <v>167.539489984325</v>
      </c>
      <c r="N29" s="19">
        <v>0</v>
      </c>
      <c r="O29" s="19">
        <v>0</v>
      </c>
      <c r="P29" s="19">
        <v>0</v>
      </c>
      <c r="Q29" s="19">
        <v>0</v>
      </c>
      <c r="R29" s="19">
        <v>26.5024974619289</v>
      </c>
      <c r="S29" s="19">
        <v>5.4633258883248601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0.17903505363531211</v>
      </c>
      <c r="E30" s="19">
        <f t="shared" si="3"/>
        <v>999.44528341376633</v>
      </c>
      <c r="F30" s="19">
        <f t="shared" si="4"/>
        <v>0</v>
      </c>
      <c r="G30" s="19">
        <v>0</v>
      </c>
      <c r="H30" s="19">
        <v>0</v>
      </c>
      <c r="I30" s="19">
        <f t="shared" si="5"/>
        <v>999.44528341376633</v>
      </c>
      <c r="J30" s="19">
        <v>152.457755097015</v>
      </c>
      <c r="K30" s="19">
        <f t="shared" si="6"/>
        <v>846.98752831675131</v>
      </c>
      <c r="L30" s="19">
        <v>596.52314314720797</v>
      </c>
      <c r="M30" s="19">
        <v>180.14998923045701</v>
      </c>
      <c r="N30" s="19">
        <v>0</v>
      </c>
      <c r="O30" s="19">
        <v>0</v>
      </c>
      <c r="P30" s="19">
        <v>0</v>
      </c>
      <c r="Q30" s="19">
        <v>0</v>
      </c>
      <c r="R30" s="19">
        <v>56.540101522842598</v>
      </c>
      <c r="S30" s="19">
        <v>13.7742944162437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7.1746622449313471E-2</v>
      </c>
      <c r="E31" s="19">
        <f t="shared" si="3"/>
        <v>400.51834516104748</v>
      </c>
      <c r="F31" s="19">
        <f t="shared" si="4"/>
        <v>0</v>
      </c>
      <c r="G31" s="19">
        <v>0</v>
      </c>
      <c r="H31" s="19">
        <v>0</v>
      </c>
      <c r="I31" s="19">
        <f t="shared" si="5"/>
        <v>400.51834516104748</v>
      </c>
      <c r="J31" s="19">
        <v>61.0960187533801</v>
      </c>
      <c r="K31" s="19">
        <f t="shared" si="6"/>
        <v>339.42232640766736</v>
      </c>
      <c r="L31" s="19">
        <v>249.644935407107</v>
      </c>
      <c r="M31" s="19">
        <v>75.392770492946198</v>
      </c>
      <c r="N31" s="19">
        <v>0</v>
      </c>
      <c r="O31" s="19">
        <v>0</v>
      </c>
      <c r="P31" s="19">
        <v>0</v>
      </c>
      <c r="Q31" s="19">
        <v>0</v>
      </c>
      <c r="R31" s="19">
        <v>11.926123857867999</v>
      </c>
      <c r="S31" s="19">
        <v>2.45849664974619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7.1746622449313471E-2</v>
      </c>
      <c r="E32" s="19">
        <f t="shared" si="3"/>
        <v>400.51834516104748</v>
      </c>
      <c r="F32" s="19">
        <f t="shared" si="4"/>
        <v>0</v>
      </c>
      <c r="G32" s="19">
        <v>0</v>
      </c>
      <c r="H32" s="19">
        <v>0</v>
      </c>
      <c r="I32" s="19">
        <f t="shared" si="5"/>
        <v>400.51834516104748</v>
      </c>
      <c r="J32" s="19">
        <v>61.0960187533801</v>
      </c>
      <c r="K32" s="19">
        <f t="shared" si="6"/>
        <v>339.42232640766736</v>
      </c>
      <c r="L32" s="19">
        <v>249.644935407107</v>
      </c>
      <c r="M32" s="19">
        <v>75.392770492946198</v>
      </c>
      <c r="N32" s="19">
        <v>0</v>
      </c>
      <c r="O32" s="19">
        <v>0</v>
      </c>
      <c r="P32" s="19">
        <v>0</v>
      </c>
      <c r="Q32" s="19">
        <v>0</v>
      </c>
      <c r="R32" s="19">
        <v>11.926123857867999</v>
      </c>
      <c r="S32" s="19">
        <v>2.45849664974619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9.5662163265751179E-2</v>
      </c>
      <c r="E33" s="19">
        <f t="shared" si="3"/>
        <v>534.0244602147294</v>
      </c>
      <c r="F33" s="19">
        <f t="shared" si="4"/>
        <v>0</v>
      </c>
      <c r="G33" s="19">
        <v>0</v>
      </c>
      <c r="H33" s="19">
        <v>0</v>
      </c>
      <c r="I33" s="19">
        <f t="shared" si="5"/>
        <v>534.0244602147294</v>
      </c>
      <c r="J33" s="19">
        <v>81.461358337840096</v>
      </c>
      <c r="K33" s="19">
        <f t="shared" si="6"/>
        <v>452.56310187688933</v>
      </c>
      <c r="L33" s="19">
        <v>332.859913876142</v>
      </c>
      <c r="M33" s="19">
        <v>100.52369399059501</v>
      </c>
      <c r="N33" s="19">
        <v>0</v>
      </c>
      <c r="O33" s="19">
        <v>0</v>
      </c>
      <c r="P33" s="19">
        <v>0</v>
      </c>
      <c r="Q33" s="19">
        <v>0</v>
      </c>
      <c r="R33" s="19">
        <v>15.9014984771574</v>
      </c>
      <c r="S33" s="19">
        <v>3.27799553299492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0.19132432653150233</v>
      </c>
      <c r="E34" s="19">
        <f t="shared" si="3"/>
        <v>1068.0489204294586</v>
      </c>
      <c r="F34" s="19">
        <f t="shared" si="4"/>
        <v>0</v>
      </c>
      <c r="G34" s="19">
        <v>0</v>
      </c>
      <c r="H34" s="19">
        <v>0</v>
      </c>
      <c r="I34" s="19">
        <f t="shared" si="5"/>
        <v>1068.0489204294586</v>
      </c>
      <c r="J34" s="19">
        <v>162.92271667567999</v>
      </c>
      <c r="K34" s="19">
        <f t="shared" si="6"/>
        <v>905.12620375377855</v>
      </c>
      <c r="L34" s="19">
        <v>665.719827752284</v>
      </c>
      <c r="M34" s="19">
        <v>201.04738798119001</v>
      </c>
      <c r="N34" s="19">
        <v>0</v>
      </c>
      <c r="O34" s="19">
        <v>0</v>
      </c>
      <c r="P34" s="19">
        <v>0</v>
      </c>
      <c r="Q34" s="19">
        <v>0</v>
      </c>
      <c r="R34" s="19">
        <v>31.8029969543147</v>
      </c>
      <c r="S34" s="19">
        <v>6.5559910659898497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9.5662163265751179E-2</v>
      </c>
      <c r="E35" s="19">
        <f t="shared" si="3"/>
        <v>534.0244602147294</v>
      </c>
      <c r="F35" s="19">
        <f t="shared" si="4"/>
        <v>0</v>
      </c>
      <c r="G35" s="19">
        <v>0</v>
      </c>
      <c r="H35" s="19">
        <v>0</v>
      </c>
      <c r="I35" s="19">
        <f t="shared" si="5"/>
        <v>534.0244602147294</v>
      </c>
      <c r="J35" s="19">
        <v>81.461358337840096</v>
      </c>
      <c r="K35" s="19">
        <f t="shared" si="6"/>
        <v>452.56310187688933</v>
      </c>
      <c r="L35" s="19">
        <v>332.859913876142</v>
      </c>
      <c r="M35" s="19">
        <v>100.52369399059501</v>
      </c>
      <c r="N35" s="19">
        <v>0</v>
      </c>
      <c r="O35" s="19">
        <v>0</v>
      </c>
      <c r="P35" s="19">
        <v>0</v>
      </c>
      <c r="Q35" s="19">
        <v>0</v>
      </c>
      <c r="R35" s="19">
        <v>15.9014984771574</v>
      </c>
      <c r="S35" s="19">
        <v>3.27799553299492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0.95662163265751188</v>
      </c>
      <c r="E37" s="19">
        <f t="shared" si="3"/>
        <v>5340.2446021472942</v>
      </c>
      <c r="F37" s="19">
        <f t="shared" si="4"/>
        <v>0</v>
      </c>
      <c r="G37" s="19">
        <v>0</v>
      </c>
      <c r="H37" s="19">
        <v>0</v>
      </c>
      <c r="I37" s="19">
        <f t="shared" si="5"/>
        <v>5340.2446021472942</v>
      </c>
      <c r="J37" s="19">
        <v>814.61358337840102</v>
      </c>
      <c r="K37" s="19">
        <f t="shared" si="6"/>
        <v>4525.6310187688932</v>
      </c>
      <c r="L37" s="19">
        <v>3328.5991387614199</v>
      </c>
      <c r="M37" s="19">
        <v>1005.23693990595</v>
      </c>
      <c r="N37" s="19">
        <v>0</v>
      </c>
      <c r="O37" s="19">
        <v>0</v>
      </c>
      <c r="P37" s="19">
        <v>0</v>
      </c>
      <c r="Q37" s="19">
        <v>0</v>
      </c>
      <c r="R37" s="19">
        <v>159.01498477157401</v>
      </c>
      <c r="S37" s="19">
        <v>32.779955329949203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0.47831081632875588</v>
      </c>
      <c r="E40" s="19">
        <f t="shared" si="3"/>
        <v>2670.1223010736467</v>
      </c>
      <c r="F40" s="19">
        <f t="shared" si="4"/>
        <v>0</v>
      </c>
      <c r="G40" s="19">
        <v>0</v>
      </c>
      <c r="H40" s="19">
        <v>0</v>
      </c>
      <c r="I40" s="19">
        <f t="shared" si="5"/>
        <v>2670.1223010736467</v>
      </c>
      <c r="J40" s="19">
        <v>407.3067916892</v>
      </c>
      <c r="K40" s="19">
        <f t="shared" si="6"/>
        <v>2262.8155093844466</v>
      </c>
      <c r="L40" s="19">
        <v>1664.29956938071</v>
      </c>
      <c r="M40" s="19">
        <v>502.61846995297498</v>
      </c>
      <c r="N40" s="19">
        <v>0</v>
      </c>
      <c r="O40" s="19">
        <v>0</v>
      </c>
      <c r="P40" s="19">
        <v>0</v>
      </c>
      <c r="Q40" s="19">
        <v>0</v>
      </c>
      <c r="R40" s="19">
        <v>79.507492385786904</v>
      </c>
      <c r="S40" s="19">
        <v>16.389977664974602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0.30791264719255368</v>
      </c>
      <c r="E41" s="19">
        <f t="shared" si="3"/>
        <v>1718.8915616877116</v>
      </c>
      <c r="F41" s="19">
        <f t="shared" si="4"/>
        <v>0</v>
      </c>
      <c r="G41" s="19">
        <v>0</v>
      </c>
      <c r="H41" s="19">
        <v>0</v>
      </c>
      <c r="I41" s="19">
        <f t="shared" si="5"/>
        <v>1718.8915616877116</v>
      </c>
      <c r="J41" s="19">
        <v>262.20379754558297</v>
      </c>
      <c r="K41" s="19">
        <f t="shared" si="6"/>
        <v>1456.6877641421286</v>
      </c>
      <c r="L41" s="19">
        <v>1077.0556751269</v>
      </c>
      <c r="M41" s="19">
        <v>325.27081388832499</v>
      </c>
      <c r="N41" s="19">
        <v>0</v>
      </c>
      <c r="O41" s="19">
        <v>0</v>
      </c>
      <c r="P41" s="19">
        <v>0</v>
      </c>
      <c r="Q41" s="19">
        <v>0</v>
      </c>
      <c r="R41" s="19">
        <v>30.686862944162399</v>
      </c>
      <c r="S41" s="19">
        <v>23.674412182741101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0.95662163265751188</v>
      </c>
      <c r="E42" s="19">
        <f t="shared" si="3"/>
        <v>5340.2446021472942</v>
      </c>
      <c r="F42" s="19">
        <f t="shared" si="4"/>
        <v>0</v>
      </c>
      <c r="G42" s="19">
        <v>0</v>
      </c>
      <c r="H42" s="19">
        <v>0</v>
      </c>
      <c r="I42" s="19">
        <f t="shared" si="5"/>
        <v>5340.2446021472942</v>
      </c>
      <c r="J42" s="19">
        <v>814.61358337840102</v>
      </c>
      <c r="K42" s="19">
        <f t="shared" si="6"/>
        <v>4525.6310187688932</v>
      </c>
      <c r="L42" s="19">
        <v>3328.5991387614199</v>
      </c>
      <c r="M42" s="19">
        <v>1005.23693990595</v>
      </c>
      <c r="N42" s="19">
        <v>0</v>
      </c>
      <c r="O42" s="19">
        <v>0</v>
      </c>
      <c r="P42" s="19">
        <v>0</v>
      </c>
      <c r="Q42" s="19">
        <v>0</v>
      </c>
      <c r="R42" s="19">
        <v>159.01498477157401</v>
      </c>
      <c r="S42" s="19">
        <v>32.779955329949203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0.40441339350402178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6.0662009025603203E-2</v>
      </c>
      <c r="E47" s="19">
        <f t="shared" si="3"/>
        <v>338.6395991845273</v>
      </c>
      <c r="F47" s="19">
        <f t="shared" si="4"/>
        <v>0</v>
      </c>
      <c r="G47" s="19">
        <v>0</v>
      </c>
      <c r="H47" s="19">
        <v>0</v>
      </c>
      <c r="I47" s="19">
        <f t="shared" si="5"/>
        <v>338.6395991845273</v>
      </c>
      <c r="J47" s="19">
        <v>51.656888011199101</v>
      </c>
      <c r="K47" s="19">
        <f t="shared" si="6"/>
        <v>286.9827111733282</v>
      </c>
      <c r="L47" s="19">
        <v>214.15180838984799</v>
      </c>
      <c r="M47" s="19">
        <v>64.673846133734003</v>
      </c>
      <c r="N47" s="19">
        <v>0</v>
      </c>
      <c r="O47" s="19">
        <v>0</v>
      </c>
      <c r="P47" s="19">
        <v>0</v>
      </c>
      <c r="Q47" s="19">
        <v>0</v>
      </c>
      <c r="R47" s="19">
        <v>6.5180588832487398</v>
      </c>
      <c r="S47" s="19">
        <v>1.63899776649746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6.631964708762704E-2</v>
      </c>
      <c r="E48" s="19">
        <f t="shared" si="3"/>
        <v>370.22279790196922</v>
      </c>
      <c r="F48" s="19">
        <f t="shared" si="4"/>
        <v>0</v>
      </c>
      <c r="G48" s="19">
        <v>0</v>
      </c>
      <c r="H48" s="19">
        <v>0</v>
      </c>
      <c r="I48" s="19">
        <f t="shared" si="5"/>
        <v>370.22279790196922</v>
      </c>
      <c r="J48" s="19">
        <v>56.4746640867411</v>
      </c>
      <c r="K48" s="19">
        <f t="shared" si="6"/>
        <v>313.74813381522813</v>
      </c>
      <c r="L48" s="19">
        <v>231.981222335025</v>
      </c>
      <c r="M48" s="19">
        <v>70.058329145177694</v>
      </c>
      <c r="N48" s="19">
        <v>0</v>
      </c>
      <c r="O48" s="19">
        <v>0</v>
      </c>
      <c r="P48" s="19">
        <v>0</v>
      </c>
      <c r="Q48" s="19">
        <v>0</v>
      </c>
      <c r="R48" s="19">
        <v>6.6094781725888501</v>
      </c>
      <c r="S48" s="19">
        <v>5.0991041624365696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0.24264803610241256</v>
      </c>
      <c r="E49" s="19">
        <f t="shared" si="3"/>
        <v>1354.5583967381078</v>
      </c>
      <c r="F49" s="19">
        <f t="shared" si="4"/>
        <v>0</v>
      </c>
      <c r="G49" s="19">
        <v>0</v>
      </c>
      <c r="H49" s="19">
        <v>0</v>
      </c>
      <c r="I49" s="19">
        <f t="shared" si="5"/>
        <v>1354.5583967381078</v>
      </c>
      <c r="J49" s="19">
        <v>206.627552044796</v>
      </c>
      <c r="K49" s="19">
        <f t="shared" si="6"/>
        <v>1147.9308446933119</v>
      </c>
      <c r="L49" s="19">
        <v>856.60723355939103</v>
      </c>
      <c r="M49" s="19">
        <v>258.69538453493601</v>
      </c>
      <c r="N49" s="19">
        <v>0</v>
      </c>
      <c r="O49" s="19">
        <v>0</v>
      </c>
      <c r="P49" s="19">
        <v>0</v>
      </c>
      <c r="Q49" s="19">
        <v>0</v>
      </c>
      <c r="R49" s="19">
        <v>26.072235532994899</v>
      </c>
      <c r="S49" s="19">
        <v>6.5559910659898497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9.0222419599037984E-2</v>
      </c>
      <c r="E51" s="19">
        <f t="shared" si="3"/>
        <v>503.65763516966962</v>
      </c>
      <c r="F51" s="19">
        <f t="shared" si="4"/>
        <v>0</v>
      </c>
      <c r="G51" s="19">
        <v>0</v>
      </c>
      <c r="H51" s="19">
        <v>0</v>
      </c>
      <c r="I51" s="19">
        <f t="shared" si="5"/>
        <v>503.65763516966962</v>
      </c>
      <c r="J51" s="19">
        <v>76.829130788593702</v>
      </c>
      <c r="K51" s="19">
        <f t="shared" si="6"/>
        <v>426.8285043810759</v>
      </c>
      <c r="L51" s="19">
        <v>308.70072657868002</v>
      </c>
      <c r="M51" s="19">
        <v>93.227619426761393</v>
      </c>
      <c r="N51" s="19">
        <v>0</v>
      </c>
      <c r="O51" s="19">
        <v>0</v>
      </c>
      <c r="P51" s="19">
        <v>0</v>
      </c>
      <c r="Q51" s="19">
        <v>0</v>
      </c>
      <c r="R51" s="19">
        <v>16.926213197969499</v>
      </c>
      <c r="S51" s="19">
        <v>7.9739451776649597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9.0222419599038008E-3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0.25190232046488437</v>
      </c>
      <c r="E53" s="19">
        <f t="shared" si="3"/>
        <v>1406.2195137631704</v>
      </c>
      <c r="F53" s="19">
        <f t="shared" si="4"/>
        <v>0</v>
      </c>
      <c r="G53" s="19">
        <v>0</v>
      </c>
      <c r="H53" s="19">
        <v>0</v>
      </c>
      <c r="I53" s="19">
        <f t="shared" si="5"/>
        <v>1406.2195137631704</v>
      </c>
      <c r="J53" s="19">
        <v>214.508061421501</v>
      </c>
      <c r="K53" s="19">
        <f t="shared" si="6"/>
        <v>1191.7114523416694</v>
      </c>
      <c r="L53" s="19">
        <v>839.30806240812205</v>
      </c>
      <c r="M53" s="19">
        <v>253.47103484725301</v>
      </c>
      <c r="N53" s="19">
        <v>0</v>
      </c>
      <c r="O53" s="19">
        <v>0</v>
      </c>
      <c r="P53" s="19">
        <v>0</v>
      </c>
      <c r="Q53" s="19">
        <v>0</v>
      </c>
      <c r="R53" s="19">
        <v>79.551922842639598</v>
      </c>
      <c r="S53" s="19">
        <v>19.380432243654798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1.2084866120383551</v>
      </c>
      <c r="E54" s="19">
        <f t="shared" si="3"/>
        <v>6746.2556630429126</v>
      </c>
      <c r="F54" s="19">
        <f t="shared" si="4"/>
        <v>0</v>
      </c>
      <c r="G54" s="19">
        <v>0</v>
      </c>
      <c r="H54" s="19">
        <v>0</v>
      </c>
      <c r="I54" s="19">
        <f t="shared" si="5"/>
        <v>6746.2556630429126</v>
      </c>
      <c r="J54" s="19">
        <v>1029.08984690485</v>
      </c>
      <c r="K54" s="19">
        <f t="shared" si="6"/>
        <v>5717.1658161380628</v>
      </c>
      <c r="L54" s="19">
        <v>4026.5312162436499</v>
      </c>
      <c r="M54" s="19">
        <v>1216.0124273055801</v>
      </c>
      <c r="N54" s="19">
        <v>0</v>
      </c>
      <c r="O54" s="19">
        <v>0</v>
      </c>
      <c r="P54" s="19">
        <v>0</v>
      </c>
      <c r="Q54" s="19">
        <v>0</v>
      </c>
      <c r="R54" s="19">
        <v>381.645685279188</v>
      </c>
      <c r="S54" s="19">
        <v>92.976487309644696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0.19067233212160753</v>
      </c>
      <c r="E55" s="19">
        <f t="shared" si="3"/>
        <v>1064.4092268356619</v>
      </c>
      <c r="F55" s="19">
        <f t="shared" si="4"/>
        <v>0</v>
      </c>
      <c r="G55" s="19">
        <v>0</v>
      </c>
      <c r="H55" s="19">
        <v>0</v>
      </c>
      <c r="I55" s="19">
        <f t="shared" si="5"/>
        <v>1064.4092268356619</v>
      </c>
      <c r="J55" s="19">
        <v>162.367509178321</v>
      </c>
      <c r="K55" s="19">
        <f t="shared" si="6"/>
        <v>902.041717657341</v>
      </c>
      <c r="L55" s="19">
        <v>635.29714745177705</v>
      </c>
      <c r="M55" s="19">
        <v>191.859738530437</v>
      </c>
      <c r="N55" s="19">
        <v>0</v>
      </c>
      <c r="O55" s="19">
        <v>0</v>
      </c>
      <c r="P55" s="19">
        <v>0</v>
      </c>
      <c r="Q55" s="19">
        <v>0</v>
      </c>
      <c r="R55" s="19">
        <v>60.215208121827402</v>
      </c>
      <c r="S55" s="19">
        <v>14.6696235532995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8.5077457487500271E-2</v>
      </c>
      <c r="E56" s="19">
        <f t="shared" si="3"/>
        <v>474.93639867822151</v>
      </c>
      <c r="F56" s="19">
        <f t="shared" si="4"/>
        <v>0</v>
      </c>
      <c r="G56" s="19">
        <v>0</v>
      </c>
      <c r="H56" s="19">
        <v>0</v>
      </c>
      <c r="I56" s="19">
        <f t="shared" si="5"/>
        <v>474.93639867822151</v>
      </c>
      <c r="J56" s="19">
        <v>72.447925222101603</v>
      </c>
      <c r="K56" s="19">
        <f t="shared" si="6"/>
        <v>402.48847345611989</v>
      </c>
      <c r="L56" s="19">
        <v>283.467797623553</v>
      </c>
      <c r="M56" s="19">
        <v>85.607274882313106</v>
      </c>
      <c r="N56" s="19">
        <v>0</v>
      </c>
      <c r="O56" s="19">
        <v>0</v>
      </c>
      <c r="P56" s="19">
        <v>0</v>
      </c>
      <c r="Q56" s="19">
        <v>0</v>
      </c>
      <c r="R56" s="19">
        <v>26.867856243654799</v>
      </c>
      <c r="S56" s="19">
        <v>6.5455447065989798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0.32226309654356095</v>
      </c>
      <c r="E57" s="19">
        <f t="shared" si="3"/>
        <v>1799.0015101447746</v>
      </c>
      <c r="F57" s="19">
        <f t="shared" si="4"/>
        <v>0</v>
      </c>
      <c r="G57" s="19">
        <v>0</v>
      </c>
      <c r="H57" s="19">
        <v>0</v>
      </c>
      <c r="I57" s="19">
        <f t="shared" si="5"/>
        <v>1799.0015101447746</v>
      </c>
      <c r="J57" s="19">
        <v>274.42395917462699</v>
      </c>
      <c r="K57" s="19">
        <f t="shared" si="6"/>
        <v>1524.5775509701475</v>
      </c>
      <c r="L57" s="19">
        <v>1073.74165766497</v>
      </c>
      <c r="M57" s="19">
        <v>324.26998061482197</v>
      </c>
      <c r="N57" s="19">
        <v>0</v>
      </c>
      <c r="O57" s="19">
        <v>0</v>
      </c>
      <c r="P57" s="19">
        <v>0</v>
      </c>
      <c r="Q57" s="19">
        <v>0</v>
      </c>
      <c r="R57" s="19">
        <v>101.77218274111701</v>
      </c>
      <c r="S57" s="19">
        <v>24.7937299492386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0.12997944893923666</v>
      </c>
      <c r="E58" s="19">
        <f t="shared" si="3"/>
        <v>725.59727575839463</v>
      </c>
      <c r="F58" s="19">
        <f t="shared" si="4"/>
        <v>0</v>
      </c>
      <c r="G58" s="19">
        <v>0</v>
      </c>
      <c r="H58" s="19">
        <v>0</v>
      </c>
      <c r="I58" s="19">
        <f t="shared" si="5"/>
        <v>725.59727575839463</v>
      </c>
      <c r="J58" s="19">
        <v>110.684330200433</v>
      </c>
      <c r="K58" s="19">
        <f t="shared" si="6"/>
        <v>614.91294555796162</v>
      </c>
      <c r="L58" s="19">
        <v>433.07580192487302</v>
      </c>
      <c r="M58" s="19">
        <v>130.78889218131201</v>
      </c>
      <c r="N58" s="19">
        <v>0</v>
      </c>
      <c r="O58" s="19">
        <v>0</v>
      </c>
      <c r="P58" s="19">
        <v>0</v>
      </c>
      <c r="Q58" s="19">
        <v>0</v>
      </c>
      <c r="R58" s="19">
        <v>41.048113705583802</v>
      </c>
      <c r="S58" s="19">
        <v>10.0001377461929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0.3819414477553324</v>
      </c>
      <c r="E59" s="19">
        <f t="shared" si="3"/>
        <v>2132.1499379493675</v>
      </c>
      <c r="F59" s="19">
        <f t="shared" si="4"/>
        <v>0</v>
      </c>
      <c r="G59" s="19">
        <v>0</v>
      </c>
      <c r="H59" s="19">
        <v>0</v>
      </c>
      <c r="I59" s="19">
        <f t="shared" si="5"/>
        <v>2132.1499379493675</v>
      </c>
      <c r="J59" s="19">
        <v>325.24321087363199</v>
      </c>
      <c r="K59" s="19">
        <f t="shared" si="6"/>
        <v>1806.9067270757357</v>
      </c>
      <c r="L59" s="19">
        <v>1272.58270538071</v>
      </c>
      <c r="M59" s="19">
        <v>384.319977024975</v>
      </c>
      <c r="N59" s="19">
        <v>0</v>
      </c>
      <c r="O59" s="19">
        <v>0</v>
      </c>
      <c r="P59" s="19">
        <v>0</v>
      </c>
      <c r="Q59" s="19">
        <v>0</v>
      </c>
      <c r="R59" s="19">
        <v>120.618883248731</v>
      </c>
      <c r="S59" s="19">
        <v>29.3851614213198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0.12413097052048323</v>
      </c>
      <c r="E60" s="19">
        <f t="shared" si="3"/>
        <v>692.9487298335456</v>
      </c>
      <c r="F60" s="19">
        <f t="shared" si="4"/>
        <v>0</v>
      </c>
      <c r="G60" s="19">
        <v>0</v>
      </c>
      <c r="H60" s="19">
        <v>0</v>
      </c>
      <c r="I60" s="19">
        <f t="shared" si="5"/>
        <v>692.9487298335456</v>
      </c>
      <c r="J60" s="19">
        <v>105.704043533931</v>
      </c>
      <c r="K60" s="19">
        <f t="shared" si="6"/>
        <v>587.24468629961461</v>
      </c>
      <c r="L60" s="19">
        <v>413.58937924873101</v>
      </c>
      <c r="M60" s="19">
        <v>124.90399253311701</v>
      </c>
      <c r="N60" s="19">
        <v>0</v>
      </c>
      <c r="O60" s="19">
        <v>0</v>
      </c>
      <c r="P60" s="19">
        <v>0</v>
      </c>
      <c r="Q60" s="19">
        <v>0</v>
      </c>
      <c r="R60" s="19">
        <v>39.201137055837599</v>
      </c>
      <c r="S60" s="19">
        <v>9.5501774619289304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8.9517526817656078E-3</v>
      </c>
      <c r="E61" s="19">
        <f t="shared" si="3"/>
        <v>49.972264170688327</v>
      </c>
      <c r="F61" s="19">
        <f t="shared" si="4"/>
        <v>0</v>
      </c>
      <c r="G61" s="19">
        <v>0</v>
      </c>
      <c r="H61" s="19">
        <v>0</v>
      </c>
      <c r="I61" s="19">
        <f t="shared" si="5"/>
        <v>49.972264170688327</v>
      </c>
      <c r="J61" s="19">
        <v>7.6228877548507601</v>
      </c>
      <c r="K61" s="19">
        <f t="shared" si="6"/>
        <v>42.349376415837568</v>
      </c>
      <c r="L61" s="19">
        <v>29.826157157360399</v>
      </c>
      <c r="M61" s="19">
        <v>9.0074994615228405</v>
      </c>
      <c r="N61" s="19">
        <v>0</v>
      </c>
      <c r="O61" s="19">
        <v>0</v>
      </c>
      <c r="P61" s="19">
        <v>0</v>
      </c>
      <c r="Q61" s="19">
        <v>0</v>
      </c>
      <c r="R61" s="19">
        <v>2.8270050761421399</v>
      </c>
      <c r="S61" s="19">
        <v>0.68871472081218399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0.22577390846960438</v>
      </c>
      <c r="E62" s="19">
        <f t="shared" si="7"/>
        <v>1260.3602666407198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1260.3602666407198</v>
      </c>
      <c r="J62" s="19">
        <f t="shared" si="7"/>
        <v>192.25834575875388</v>
      </c>
      <c r="K62" s="19">
        <f t="shared" si="7"/>
        <v>1068.1019208819657</v>
      </c>
      <c r="L62" s="19">
        <f t="shared" si="7"/>
        <v>349.68890880000038</v>
      </c>
      <c r="M62" s="19">
        <f t="shared" si="7"/>
        <v>105.60605045759999</v>
      </c>
      <c r="N62" s="19">
        <f t="shared" si="7"/>
        <v>590.66599999999994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13.881774619289343</v>
      </c>
      <c r="S62" s="19">
        <f t="shared" si="7"/>
        <v>8.2591870050761376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E63/465.2/12</f>
        <v>1.9751429772526561E-2</v>
      </c>
      <c r="E63" s="19">
        <f t="shared" ref="E63:E69" si="9">F63+I63</f>
        <v>110.26038156215228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110.26038156215228</v>
      </c>
      <c r="J63" s="19">
        <v>16.8193802382944</v>
      </c>
      <c r="K63" s="19">
        <f t="shared" ref="K63:K69" si="12">SUM(L63:U63)</f>
        <v>93.441001323857876</v>
      </c>
      <c r="L63" s="19">
        <v>64.209088324873093</v>
      </c>
      <c r="M63" s="19">
        <v>19.3911446741117</v>
      </c>
      <c r="N63" s="19">
        <v>6.6</v>
      </c>
      <c r="O63" s="19">
        <v>0</v>
      </c>
      <c r="P63" s="19">
        <v>0</v>
      </c>
      <c r="Q63" s="19">
        <v>0</v>
      </c>
      <c r="R63" s="19">
        <v>1.8294091370558401</v>
      </c>
      <c r="S63" s="19">
        <v>1.41135918781726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8.4654450757114905E-2</v>
      </c>
      <c r="E64" s="19">
        <f t="shared" si="9"/>
        <v>472.57500590651824</v>
      </c>
      <c r="F64" s="19">
        <f t="shared" si="10"/>
        <v>0</v>
      </c>
      <c r="G64" s="19">
        <v>0</v>
      </c>
      <c r="H64" s="19">
        <v>0</v>
      </c>
      <c r="I64" s="19">
        <f t="shared" si="11"/>
        <v>472.57500590651824</v>
      </c>
      <c r="J64" s="19">
        <v>72.087712765401093</v>
      </c>
      <c r="K64" s="19">
        <f t="shared" si="12"/>
        <v>400.48729314111716</v>
      </c>
      <c r="L64" s="19">
        <v>136.70322030456899</v>
      </c>
      <c r="M64" s="19">
        <v>41.284372531979699</v>
      </c>
      <c r="N64" s="19">
        <v>215.6</v>
      </c>
      <c r="O64" s="19">
        <v>0</v>
      </c>
      <c r="P64" s="19">
        <v>0</v>
      </c>
      <c r="Q64" s="19">
        <v>0</v>
      </c>
      <c r="R64" s="19">
        <v>3.8948710659898498</v>
      </c>
      <c r="S64" s="19">
        <v>3.0048292385786799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8.3238910883777384E-2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2.897614813147049E-3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1.7615751121519262E-2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1.7615751121519262E-2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SUM(D71:D75)</f>
        <v>3.730536225130324</v>
      </c>
      <c r="E70" s="19">
        <f t="shared" si="13"/>
        <v>20825.34542316752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20825.34542316752</v>
      </c>
      <c r="J70" s="19">
        <f t="shared" si="13"/>
        <v>3176.7476069238596</v>
      </c>
      <c r="K70" s="19">
        <f t="shared" si="13"/>
        <v>17648.597816243659</v>
      </c>
      <c r="L70" s="19">
        <f t="shared" si="13"/>
        <v>4582.6647715736062</v>
      </c>
      <c r="M70" s="19">
        <f t="shared" si="13"/>
        <v>1383.964761015231</v>
      </c>
      <c r="N70" s="19">
        <f t="shared" si="13"/>
        <v>11444.199720000001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136.21314923857878</v>
      </c>
      <c r="S70" s="19">
        <f t="shared" si="13"/>
        <v>101.55541441624354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E71/465.2/12</f>
        <v>2.3476261928554294</v>
      </c>
      <c r="E71" s="19">
        <f>F71+I71</f>
        <v>13105.388458996149</v>
      </c>
      <c r="F71" s="19">
        <f>SUM(G71:H71)</f>
        <v>0</v>
      </c>
      <c r="G71" s="19">
        <v>0</v>
      </c>
      <c r="H71" s="19">
        <v>0</v>
      </c>
      <c r="I71" s="19">
        <f>SUM(J71:K71)</f>
        <v>13105.388458996149</v>
      </c>
      <c r="J71" s="19">
        <v>1999.12705306721</v>
      </c>
      <c r="K71" s="19">
        <f>SUM(L71:U71)</f>
        <v>11106.261405928939</v>
      </c>
      <c r="L71" s="19">
        <v>3541.8561624365502</v>
      </c>
      <c r="M71" s="19">
        <v>1069.64056105584</v>
      </c>
      <c r="N71" s="19">
        <v>6315.9997199999998</v>
      </c>
      <c r="O71" s="19">
        <v>0</v>
      </c>
      <c r="P71" s="19">
        <v>0</v>
      </c>
      <c r="Q71" s="19">
        <v>0</v>
      </c>
      <c r="R71" s="19">
        <v>100.91256852791901</v>
      </c>
      <c r="S71" s="19">
        <v>77.852393908629395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233</v>
      </c>
      <c r="C72" s="18"/>
      <c r="D72" s="19">
        <f>E72/465.2/12</f>
        <v>7.7840510734913076E-2</v>
      </c>
      <c r="E72" s="19">
        <f>F72+I72</f>
        <v>434.53686712657873</v>
      </c>
      <c r="F72" s="19">
        <f>SUM(G72:H72)</f>
        <v>0</v>
      </c>
      <c r="G72" s="19">
        <v>0</v>
      </c>
      <c r="H72" s="19">
        <v>0</v>
      </c>
      <c r="I72" s="19">
        <f>SUM(J72:K72)</f>
        <v>434.53686712657873</v>
      </c>
      <c r="J72" s="19">
        <v>66.2852848159188</v>
      </c>
      <c r="K72" s="19">
        <f>SUM(L72:U72)</f>
        <v>368.25158231065996</v>
      </c>
      <c r="L72" s="19">
        <v>80.779175634517799</v>
      </c>
      <c r="M72" s="19">
        <v>24.395311041624399</v>
      </c>
      <c r="N72" s="19">
        <v>259</v>
      </c>
      <c r="O72" s="19">
        <v>0</v>
      </c>
      <c r="P72" s="19">
        <v>0</v>
      </c>
      <c r="Q72" s="19">
        <v>0</v>
      </c>
      <c r="R72" s="19">
        <v>2.3015147208121798</v>
      </c>
      <c r="S72" s="19">
        <v>1.77558091370558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232</v>
      </c>
      <c r="C73" s="18"/>
      <c r="D73" s="19">
        <f>E73/465.2/12</f>
        <v>0.40338902450951725</v>
      </c>
      <c r="E73" s="19">
        <f>F73+I73</f>
        <v>2251.8788904219291</v>
      </c>
      <c r="F73" s="19">
        <f>SUM(G73:H73)</f>
        <v>0</v>
      </c>
      <c r="G73" s="19">
        <v>0</v>
      </c>
      <c r="H73" s="19">
        <v>0</v>
      </c>
      <c r="I73" s="19">
        <f>SUM(J73:K73)</f>
        <v>2251.8788904219291</v>
      </c>
      <c r="J73" s="19">
        <v>343.506949386396</v>
      </c>
      <c r="K73" s="19">
        <f>SUM(L73:U73)</f>
        <v>1908.3719410355332</v>
      </c>
      <c r="L73" s="19">
        <v>269.26391878172598</v>
      </c>
      <c r="M73" s="19">
        <v>81.317703472081206</v>
      </c>
      <c r="N73" s="19">
        <v>1544.2</v>
      </c>
      <c r="O73" s="19">
        <v>0</v>
      </c>
      <c r="P73" s="19">
        <v>0</v>
      </c>
      <c r="Q73" s="19">
        <v>0</v>
      </c>
      <c r="R73" s="19">
        <v>7.6717157360406096</v>
      </c>
      <c r="S73" s="19">
        <v>5.9186030456852796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231</v>
      </c>
      <c r="C74" s="18"/>
      <c r="D74" s="19">
        <f>E74/465.2/12</f>
        <v>0.7121988678663761</v>
      </c>
      <c r="E74" s="19">
        <f>F74+I74</f>
        <v>3975.7789599772577</v>
      </c>
      <c r="F74" s="19">
        <f>SUM(G74:H74)</f>
        <v>0</v>
      </c>
      <c r="G74" s="19">
        <v>0</v>
      </c>
      <c r="H74" s="19">
        <v>0</v>
      </c>
      <c r="I74" s="19">
        <f>SUM(J74:K74)</f>
        <v>3975.7789599772577</v>
      </c>
      <c r="J74" s="19">
        <v>606.4747566067</v>
      </c>
      <c r="K74" s="19">
        <f>SUM(L74:U74)</f>
        <v>3369.3042033705578</v>
      </c>
      <c r="L74" s="19">
        <v>476.39001015228399</v>
      </c>
      <c r="M74" s="19">
        <v>143.86978306598999</v>
      </c>
      <c r="N74" s="19">
        <v>2725</v>
      </c>
      <c r="O74" s="19">
        <v>0</v>
      </c>
      <c r="P74" s="19">
        <v>0</v>
      </c>
      <c r="Q74" s="19">
        <v>0</v>
      </c>
      <c r="R74" s="19">
        <v>13.573035532994901</v>
      </c>
      <c r="S74" s="19">
        <v>10.4713746192893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15">
      <c r="A75" s="17" t="s">
        <v>149</v>
      </c>
      <c r="B75" s="18" t="s">
        <v>174</v>
      </c>
      <c r="C75" s="18"/>
      <c r="D75" s="19">
        <f>E75/465.2/12</f>
        <v>0.18948162916408795</v>
      </c>
      <c r="E75" s="19">
        <f>F75+I75</f>
        <v>1057.7622466456046</v>
      </c>
      <c r="F75" s="19">
        <f>SUM(G75:H75)</f>
        <v>0</v>
      </c>
      <c r="G75" s="19">
        <v>0</v>
      </c>
      <c r="H75" s="19">
        <v>0</v>
      </c>
      <c r="I75" s="19">
        <f>SUM(J75:K75)</f>
        <v>1057.7622466456046</v>
      </c>
      <c r="J75" s="19">
        <v>161.35356304763499</v>
      </c>
      <c r="K75" s="19">
        <f>SUM(L75:U75)</f>
        <v>896.40868359796957</v>
      </c>
      <c r="L75" s="19">
        <v>214.37550456852799</v>
      </c>
      <c r="M75" s="19">
        <v>64.741402379695401</v>
      </c>
      <c r="N75" s="19">
        <v>600</v>
      </c>
      <c r="O75" s="19">
        <v>0</v>
      </c>
      <c r="P75" s="19">
        <v>0</v>
      </c>
      <c r="Q75" s="19">
        <v>0</v>
      </c>
      <c r="R75" s="19">
        <v>11.754314720812101</v>
      </c>
      <c r="S75" s="19">
        <v>5.5374619289339897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>
      <c r="A76" s="13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6">
      <c r="A77" s="93" t="s">
        <v>142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144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</sheetData>
  <mergeCells count="22">
    <mergeCell ref="A79:R79"/>
    <mergeCell ref="A80:R80"/>
    <mergeCell ref="A8:U8"/>
    <mergeCell ref="A9:U9"/>
    <mergeCell ref="A10:U10"/>
    <mergeCell ref="A11:U11"/>
    <mergeCell ref="A15:U15"/>
    <mergeCell ref="A16:U16"/>
    <mergeCell ref="A13:U13"/>
    <mergeCell ref="K20:K21"/>
    <mergeCell ref="A78:R78"/>
    <mergeCell ref="B20:B21"/>
    <mergeCell ref="C20:C21"/>
    <mergeCell ref="D20:D21"/>
    <mergeCell ref="E20:E21"/>
    <mergeCell ref="A77:R77"/>
    <mergeCell ref="A14:U14"/>
    <mergeCell ref="I20:I21"/>
    <mergeCell ref="J20:J21"/>
    <mergeCell ref="F20:H20"/>
    <mergeCell ref="A20:A21"/>
    <mergeCell ref="L20:U20"/>
  </mergeCells>
  <pageMargins left="0.41666666666666669" right="0.1388888888888889" top="0.75" bottom="0.75" header="0.3" footer="0.3"/>
  <pageSetup paperSize="9" scale="50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21"/>
  <dimension ref="A2:Z78"/>
  <sheetViews>
    <sheetView topLeftCell="A20" zoomScaleNormal="100" workbookViewId="0">
      <selection activeCell="B71" sqref="B71:B73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236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237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SUM(D24:D73)/2+D23</f>
        <v>13.688621843924025</v>
      </c>
      <c r="E22" s="15">
        <f t="shared" si="0"/>
        <v>48194.8997880877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48194.8997880877</v>
      </c>
      <c r="J22" s="15">
        <f t="shared" si="0"/>
        <v>7351.7643744540565</v>
      </c>
      <c r="K22" s="15">
        <f t="shared" si="0"/>
        <v>40843.135413633652</v>
      </c>
      <c r="L22" s="15">
        <f t="shared" si="0"/>
        <v>20505.475276383913</v>
      </c>
      <c r="M22" s="15">
        <f t="shared" si="0"/>
        <v>6192.653533467942</v>
      </c>
      <c r="N22" s="15">
        <f t="shared" si="0"/>
        <v>12447.514449120001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1170.5450677428087</v>
      </c>
      <c r="S22" s="15">
        <f t="shared" si="0"/>
        <v>241.92706179898479</v>
      </c>
      <c r="T22" s="15">
        <f t="shared" si="0"/>
        <v>85.220025120000301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E23/293.4/12</f>
        <v>2.5913240556110009</v>
      </c>
      <c r="E23" s="19">
        <f>F23+I23</f>
        <v>9123.5337349952115</v>
      </c>
      <c r="F23" s="19">
        <f>SUM(G23:H23)</f>
        <v>0</v>
      </c>
      <c r="G23" s="19">
        <v>0</v>
      </c>
      <c r="H23" s="19">
        <v>0</v>
      </c>
      <c r="I23" s="19">
        <f>SUM(J23:K23)</f>
        <v>9123.5337349952115</v>
      </c>
      <c r="J23" s="19">
        <v>1391.7254849992701</v>
      </c>
      <c r="K23" s="19">
        <f>SUM(L23:U23)</f>
        <v>7731.808249995941</v>
      </c>
      <c r="L23" s="19">
        <v>5687.3234138832104</v>
      </c>
      <c r="M23" s="19">
        <v>1717.5716709927301</v>
      </c>
      <c r="N23" s="19">
        <v>0</v>
      </c>
      <c r="O23" s="19">
        <v>0</v>
      </c>
      <c r="P23" s="19">
        <v>0</v>
      </c>
      <c r="Q23" s="19">
        <v>0</v>
      </c>
      <c r="R23" s="19">
        <v>241.69314</v>
      </c>
      <c r="S23" s="19">
        <v>0</v>
      </c>
      <c r="T23" s="19">
        <v>85.220025120000301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6.5014779482722682</v>
      </c>
      <c r="E24" s="19">
        <f t="shared" si="1"/>
        <v>22890.403560276998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22890.403560276998</v>
      </c>
      <c r="J24" s="19">
        <f t="shared" si="1"/>
        <v>3491.7564752964904</v>
      </c>
      <c r="K24" s="19">
        <f t="shared" si="1"/>
        <v>19398.647084980508</v>
      </c>
      <c r="L24" s="19">
        <f t="shared" si="1"/>
        <v>13885.844185067204</v>
      </c>
      <c r="M24" s="19">
        <f t="shared" si="1"/>
        <v>4193.5249438902938</v>
      </c>
      <c r="N24" s="19">
        <f t="shared" si="1"/>
        <v>0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898.58507275803709</v>
      </c>
      <c r="S24" s="19">
        <f t="shared" si="1"/>
        <v>220.89288326497459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E25/293.4/12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0.12676897759223632</v>
      </c>
      <c r="E27" s="19">
        <f t="shared" si="3"/>
        <v>446.32821630674562</v>
      </c>
      <c r="F27" s="19">
        <f t="shared" si="4"/>
        <v>0</v>
      </c>
      <c r="G27" s="19">
        <v>0</v>
      </c>
      <c r="H27" s="19">
        <v>0</v>
      </c>
      <c r="I27" s="19">
        <f t="shared" si="5"/>
        <v>446.32821630674562</v>
      </c>
      <c r="J27" s="19">
        <v>68.083965199334102</v>
      </c>
      <c r="K27" s="19">
        <f t="shared" si="6"/>
        <v>378.24425110741151</v>
      </c>
      <c r="L27" s="19">
        <v>131.93932020304601</v>
      </c>
      <c r="M27" s="19">
        <v>39.845674701319801</v>
      </c>
      <c r="N27" s="19">
        <v>0</v>
      </c>
      <c r="O27" s="19">
        <v>199.8</v>
      </c>
      <c r="P27" s="19">
        <v>0</v>
      </c>
      <c r="Q27" s="19">
        <v>0</v>
      </c>
      <c r="R27" s="19">
        <v>3.7591407106599002</v>
      </c>
      <c r="S27" s="19">
        <v>2.9001154923857899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1.0533126550601055E-2</v>
      </c>
      <c r="E28" s="19">
        <f t="shared" si="3"/>
        <v>37.085031959356186</v>
      </c>
      <c r="F28" s="19">
        <f t="shared" si="4"/>
        <v>0</v>
      </c>
      <c r="G28" s="19">
        <v>0</v>
      </c>
      <c r="H28" s="19">
        <v>0</v>
      </c>
      <c r="I28" s="19">
        <f t="shared" si="5"/>
        <v>37.085031959356186</v>
      </c>
      <c r="J28" s="19">
        <v>5.6570387734611103</v>
      </c>
      <c r="K28" s="19">
        <f t="shared" si="6"/>
        <v>31.427993185895073</v>
      </c>
      <c r="L28" s="19">
        <v>23.1152717969543</v>
      </c>
      <c r="M28" s="19">
        <v>6.9808120826801998</v>
      </c>
      <c r="N28" s="19">
        <v>0</v>
      </c>
      <c r="O28" s="19">
        <v>0</v>
      </c>
      <c r="P28" s="19">
        <v>0</v>
      </c>
      <c r="Q28" s="19">
        <v>0</v>
      </c>
      <c r="R28" s="19">
        <v>1.10427072758037</v>
      </c>
      <c r="S28" s="19">
        <v>0.22763857868020301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3.7919255582163781E-2</v>
      </c>
      <c r="E29" s="19">
        <f t="shared" si="3"/>
        <v>133.50611505368224</v>
      </c>
      <c r="F29" s="19">
        <f t="shared" si="4"/>
        <v>0</v>
      </c>
      <c r="G29" s="19">
        <v>0</v>
      </c>
      <c r="H29" s="19">
        <v>0</v>
      </c>
      <c r="I29" s="19">
        <f t="shared" si="5"/>
        <v>133.50611505368224</v>
      </c>
      <c r="J29" s="19">
        <v>20.365339584459999</v>
      </c>
      <c r="K29" s="19">
        <f t="shared" si="6"/>
        <v>113.14077546922225</v>
      </c>
      <c r="L29" s="19">
        <v>83.214978469035501</v>
      </c>
      <c r="M29" s="19">
        <v>25.130923497648698</v>
      </c>
      <c r="N29" s="19">
        <v>0</v>
      </c>
      <c r="O29" s="19">
        <v>0</v>
      </c>
      <c r="P29" s="19">
        <v>0</v>
      </c>
      <c r="Q29" s="19">
        <v>0</v>
      </c>
      <c r="R29" s="19">
        <v>3.97537461928933</v>
      </c>
      <c r="S29" s="19">
        <v>0.81949888324872999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5.6773760702895297E-2</v>
      </c>
      <c r="E30" s="19">
        <f t="shared" si="3"/>
        <v>199.88905668275373</v>
      </c>
      <c r="F30" s="19">
        <f t="shared" si="4"/>
        <v>0</v>
      </c>
      <c r="G30" s="19">
        <v>0</v>
      </c>
      <c r="H30" s="19">
        <v>0</v>
      </c>
      <c r="I30" s="19">
        <f t="shared" si="5"/>
        <v>199.88905668275373</v>
      </c>
      <c r="J30" s="19">
        <v>30.491551019403101</v>
      </c>
      <c r="K30" s="19">
        <f t="shared" si="6"/>
        <v>169.39750566335064</v>
      </c>
      <c r="L30" s="19">
        <v>119.30462862944201</v>
      </c>
      <c r="M30" s="19">
        <v>36.029997846091398</v>
      </c>
      <c r="N30" s="19">
        <v>0</v>
      </c>
      <c r="O30" s="19">
        <v>0</v>
      </c>
      <c r="P30" s="19">
        <v>0</v>
      </c>
      <c r="Q30" s="19">
        <v>0</v>
      </c>
      <c r="R30" s="19">
        <v>11.308020304568499</v>
      </c>
      <c r="S30" s="19">
        <v>2.7548588832487302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3.7919255582163781E-2</v>
      </c>
      <c r="E31" s="19">
        <f t="shared" si="3"/>
        <v>133.50611505368224</v>
      </c>
      <c r="F31" s="19">
        <f t="shared" si="4"/>
        <v>0</v>
      </c>
      <c r="G31" s="19">
        <v>0</v>
      </c>
      <c r="H31" s="19">
        <v>0</v>
      </c>
      <c r="I31" s="19">
        <f t="shared" si="5"/>
        <v>133.50611505368224</v>
      </c>
      <c r="J31" s="19">
        <v>20.365339584459999</v>
      </c>
      <c r="K31" s="19">
        <f t="shared" si="6"/>
        <v>113.14077546922225</v>
      </c>
      <c r="L31" s="19">
        <v>83.214978469035501</v>
      </c>
      <c r="M31" s="19">
        <v>25.130923497648698</v>
      </c>
      <c r="N31" s="19">
        <v>0</v>
      </c>
      <c r="O31" s="19">
        <v>0</v>
      </c>
      <c r="P31" s="19">
        <v>0</v>
      </c>
      <c r="Q31" s="19">
        <v>0</v>
      </c>
      <c r="R31" s="19">
        <v>3.97537461928933</v>
      </c>
      <c r="S31" s="19">
        <v>0.81949888324872999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0.13650932009578975</v>
      </c>
      <c r="E32" s="19">
        <f t="shared" si="3"/>
        <v>480.62201419325652</v>
      </c>
      <c r="F32" s="19">
        <f t="shared" si="4"/>
        <v>0</v>
      </c>
      <c r="G32" s="19">
        <v>0</v>
      </c>
      <c r="H32" s="19">
        <v>0</v>
      </c>
      <c r="I32" s="19">
        <f t="shared" si="5"/>
        <v>480.62201419325652</v>
      </c>
      <c r="J32" s="19">
        <v>73.315222504056095</v>
      </c>
      <c r="K32" s="19">
        <f t="shared" si="6"/>
        <v>407.30679168920045</v>
      </c>
      <c r="L32" s="19">
        <v>299.57392248852801</v>
      </c>
      <c r="M32" s="19">
        <v>90.471324591535407</v>
      </c>
      <c r="N32" s="19">
        <v>0</v>
      </c>
      <c r="O32" s="19">
        <v>0</v>
      </c>
      <c r="P32" s="19">
        <v>0</v>
      </c>
      <c r="Q32" s="19">
        <v>0</v>
      </c>
      <c r="R32" s="19">
        <v>14.3113486294416</v>
      </c>
      <c r="S32" s="19">
        <v>2.95019597969543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0.13650932009578975</v>
      </c>
      <c r="E33" s="19">
        <f t="shared" si="3"/>
        <v>480.62201419325652</v>
      </c>
      <c r="F33" s="19">
        <f t="shared" si="4"/>
        <v>0</v>
      </c>
      <c r="G33" s="19">
        <v>0</v>
      </c>
      <c r="H33" s="19">
        <v>0</v>
      </c>
      <c r="I33" s="19">
        <f t="shared" si="5"/>
        <v>480.62201419325652</v>
      </c>
      <c r="J33" s="19">
        <v>73.315222504056095</v>
      </c>
      <c r="K33" s="19">
        <f t="shared" si="6"/>
        <v>407.30679168920045</v>
      </c>
      <c r="L33" s="19">
        <v>299.57392248852801</v>
      </c>
      <c r="M33" s="19">
        <v>90.471324591535407</v>
      </c>
      <c r="N33" s="19">
        <v>0</v>
      </c>
      <c r="O33" s="19">
        <v>0</v>
      </c>
      <c r="P33" s="19">
        <v>0</v>
      </c>
      <c r="Q33" s="19">
        <v>0</v>
      </c>
      <c r="R33" s="19">
        <v>14.3113486294416</v>
      </c>
      <c r="S33" s="19">
        <v>2.95019597969543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7.5838511164327618E-2</v>
      </c>
      <c r="E34" s="19">
        <f t="shared" si="3"/>
        <v>267.01223010736464</v>
      </c>
      <c r="F34" s="19">
        <f t="shared" si="4"/>
        <v>0</v>
      </c>
      <c r="G34" s="19">
        <v>0</v>
      </c>
      <c r="H34" s="19">
        <v>0</v>
      </c>
      <c r="I34" s="19">
        <f t="shared" si="5"/>
        <v>267.01223010736464</v>
      </c>
      <c r="J34" s="19">
        <v>40.730679168919998</v>
      </c>
      <c r="K34" s="19">
        <f t="shared" si="6"/>
        <v>226.28155093844464</v>
      </c>
      <c r="L34" s="19">
        <v>166.429956938071</v>
      </c>
      <c r="M34" s="19">
        <v>50.261846995297503</v>
      </c>
      <c r="N34" s="19">
        <v>0</v>
      </c>
      <c r="O34" s="19">
        <v>0</v>
      </c>
      <c r="P34" s="19">
        <v>0</v>
      </c>
      <c r="Q34" s="19">
        <v>0</v>
      </c>
      <c r="R34" s="19">
        <v>7.9507492385786902</v>
      </c>
      <c r="S34" s="19">
        <v>1.63899776649746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6.8254660047894863E-2</v>
      </c>
      <c r="E35" s="19">
        <f t="shared" si="3"/>
        <v>240.31100709662823</v>
      </c>
      <c r="F35" s="19">
        <f t="shared" si="4"/>
        <v>0</v>
      </c>
      <c r="G35" s="19">
        <v>0</v>
      </c>
      <c r="H35" s="19">
        <v>0</v>
      </c>
      <c r="I35" s="19">
        <f t="shared" si="5"/>
        <v>240.31100709662823</v>
      </c>
      <c r="J35" s="19">
        <v>36.657611252027998</v>
      </c>
      <c r="K35" s="19">
        <f t="shared" si="6"/>
        <v>203.65339584460023</v>
      </c>
      <c r="L35" s="19">
        <v>149.78696124426401</v>
      </c>
      <c r="M35" s="19">
        <v>45.235662295767703</v>
      </c>
      <c r="N35" s="19">
        <v>0</v>
      </c>
      <c r="O35" s="19">
        <v>0</v>
      </c>
      <c r="P35" s="19">
        <v>0</v>
      </c>
      <c r="Q35" s="19">
        <v>0</v>
      </c>
      <c r="R35" s="19">
        <v>7.1556743147208</v>
      </c>
      <c r="S35" s="19">
        <v>1.4750979898477099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0.75838511164327616</v>
      </c>
      <c r="E37" s="19">
        <f t="shared" si="3"/>
        <v>2670.1223010736467</v>
      </c>
      <c r="F37" s="19">
        <f t="shared" si="4"/>
        <v>0</v>
      </c>
      <c r="G37" s="19">
        <v>0</v>
      </c>
      <c r="H37" s="19">
        <v>0</v>
      </c>
      <c r="I37" s="19">
        <f t="shared" si="5"/>
        <v>2670.1223010736467</v>
      </c>
      <c r="J37" s="19">
        <v>407.3067916892</v>
      </c>
      <c r="K37" s="19">
        <f t="shared" si="6"/>
        <v>2262.8155093844466</v>
      </c>
      <c r="L37" s="19">
        <v>1664.29956938071</v>
      </c>
      <c r="M37" s="19">
        <v>502.61846995297498</v>
      </c>
      <c r="N37" s="19">
        <v>0</v>
      </c>
      <c r="O37" s="19">
        <v>0</v>
      </c>
      <c r="P37" s="19">
        <v>0</v>
      </c>
      <c r="Q37" s="19">
        <v>0</v>
      </c>
      <c r="R37" s="19">
        <v>79.507492385786904</v>
      </c>
      <c r="S37" s="19">
        <v>16.389977664974602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0.37919255582163786</v>
      </c>
      <c r="E40" s="19">
        <f t="shared" si="3"/>
        <v>1335.0611505368224</v>
      </c>
      <c r="F40" s="19">
        <f t="shared" si="4"/>
        <v>0</v>
      </c>
      <c r="G40" s="19">
        <v>0</v>
      </c>
      <c r="H40" s="19">
        <v>0</v>
      </c>
      <c r="I40" s="19">
        <f t="shared" si="5"/>
        <v>1335.0611505368224</v>
      </c>
      <c r="J40" s="19">
        <v>203.6533958446</v>
      </c>
      <c r="K40" s="19">
        <f t="shared" si="6"/>
        <v>1131.4077546922224</v>
      </c>
      <c r="L40" s="19">
        <v>832.14978469035498</v>
      </c>
      <c r="M40" s="19">
        <v>251.30923497648701</v>
      </c>
      <c r="N40" s="19">
        <v>0</v>
      </c>
      <c r="O40" s="19">
        <v>0</v>
      </c>
      <c r="P40" s="19">
        <v>0</v>
      </c>
      <c r="Q40" s="19">
        <v>0</v>
      </c>
      <c r="R40" s="19">
        <v>39.753746192893303</v>
      </c>
      <c r="S40" s="19">
        <v>8.1949888324873008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0.2441052547272943</v>
      </c>
      <c r="E41" s="19">
        <f t="shared" si="3"/>
        <v>859.44578084385773</v>
      </c>
      <c r="F41" s="19">
        <f t="shared" si="4"/>
        <v>0</v>
      </c>
      <c r="G41" s="19">
        <v>0</v>
      </c>
      <c r="H41" s="19">
        <v>0</v>
      </c>
      <c r="I41" s="19">
        <f t="shared" si="5"/>
        <v>859.44578084385773</v>
      </c>
      <c r="J41" s="19">
        <v>131.101898772792</v>
      </c>
      <c r="K41" s="19">
        <f t="shared" si="6"/>
        <v>728.34388207106576</v>
      </c>
      <c r="L41" s="19">
        <v>538.52783756345195</v>
      </c>
      <c r="M41" s="19">
        <v>162.63540694416201</v>
      </c>
      <c r="N41" s="19">
        <v>0</v>
      </c>
      <c r="O41" s="19">
        <v>0</v>
      </c>
      <c r="P41" s="19">
        <v>0</v>
      </c>
      <c r="Q41" s="19">
        <v>0</v>
      </c>
      <c r="R41" s="19">
        <v>15.3434314720812</v>
      </c>
      <c r="S41" s="19">
        <v>11.8372060913706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0.75838511164327616</v>
      </c>
      <c r="E42" s="19">
        <f t="shared" si="3"/>
        <v>2670.1223010736467</v>
      </c>
      <c r="F42" s="19">
        <f t="shared" si="4"/>
        <v>0</v>
      </c>
      <c r="G42" s="19">
        <v>0</v>
      </c>
      <c r="H42" s="19">
        <v>0</v>
      </c>
      <c r="I42" s="19">
        <f t="shared" si="5"/>
        <v>2670.1223010736467</v>
      </c>
      <c r="J42" s="19">
        <v>407.3067916892</v>
      </c>
      <c r="K42" s="19">
        <f t="shared" si="6"/>
        <v>2262.8155093844466</v>
      </c>
      <c r="L42" s="19">
        <v>1664.29956938071</v>
      </c>
      <c r="M42" s="19">
        <v>502.61846995297498</v>
      </c>
      <c r="N42" s="19">
        <v>0</v>
      </c>
      <c r="O42" s="19">
        <v>0</v>
      </c>
      <c r="P42" s="19">
        <v>0</v>
      </c>
      <c r="Q42" s="19">
        <v>0</v>
      </c>
      <c r="R42" s="19">
        <v>79.507492385786904</v>
      </c>
      <c r="S42" s="19">
        <v>16.389977664974602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0.32060857303693036</v>
      </c>
      <c r="E46" s="19">
        <f t="shared" si="3"/>
        <v>1128.7986639484243</v>
      </c>
      <c r="F46" s="19">
        <f t="shared" si="4"/>
        <v>0</v>
      </c>
      <c r="G46" s="19">
        <v>0</v>
      </c>
      <c r="H46" s="19">
        <v>0</v>
      </c>
      <c r="I46" s="19">
        <f t="shared" si="5"/>
        <v>1128.7986639484243</v>
      </c>
      <c r="J46" s="19">
        <v>172.18962670399699</v>
      </c>
      <c r="K46" s="19">
        <f t="shared" si="6"/>
        <v>956.60903724442721</v>
      </c>
      <c r="L46" s="19">
        <v>713.83936129949302</v>
      </c>
      <c r="M46" s="19">
        <v>215.579487112447</v>
      </c>
      <c r="N46" s="19">
        <v>0</v>
      </c>
      <c r="O46" s="19">
        <v>0</v>
      </c>
      <c r="P46" s="19">
        <v>0</v>
      </c>
      <c r="Q46" s="19">
        <v>0</v>
      </c>
      <c r="R46" s="19">
        <v>21.726862944162399</v>
      </c>
      <c r="S46" s="19">
        <v>5.4633258883248601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0.14427385786661864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2.6288258201400946E-2</v>
      </c>
      <c r="E48" s="19">
        <f t="shared" si="3"/>
        <v>92.555699475492446</v>
      </c>
      <c r="F48" s="19">
        <f t="shared" si="4"/>
        <v>0</v>
      </c>
      <c r="G48" s="19">
        <v>0</v>
      </c>
      <c r="H48" s="19">
        <v>0</v>
      </c>
      <c r="I48" s="19">
        <f t="shared" si="5"/>
        <v>92.555699475492446</v>
      </c>
      <c r="J48" s="19">
        <v>14.1186660216853</v>
      </c>
      <c r="K48" s="19">
        <f t="shared" si="6"/>
        <v>78.437033453807146</v>
      </c>
      <c r="L48" s="19">
        <v>57.995305583756398</v>
      </c>
      <c r="M48" s="19">
        <v>17.514582286294399</v>
      </c>
      <c r="N48" s="19">
        <v>0</v>
      </c>
      <c r="O48" s="19">
        <v>0</v>
      </c>
      <c r="P48" s="19">
        <v>0</v>
      </c>
      <c r="Q48" s="19">
        <v>0</v>
      </c>
      <c r="R48" s="19">
        <v>1.6523695431472101</v>
      </c>
      <c r="S48" s="19">
        <v>1.27477604060914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0.38473028764431599</v>
      </c>
      <c r="E49" s="19">
        <f t="shared" si="3"/>
        <v>1354.5583967381078</v>
      </c>
      <c r="F49" s="19">
        <f t="shared" si="4"/>
        <v>0</v>
      </c>
      <c r="G49" s="19">
        <v>0</v>
      </c>
      <c r="H49" s="19">
        <v>0</v>
      </c>
      <c r="I49" s="19">
        <f t="shared" si="5"/>
        <v>1354.5583967381078</v>
      </c>
      <c r="J49" s="19">
        <v>206.627552044796</v>
      </c>
      <c r="K49" s="19">
        <f t="shared" si="6"/>
        <v>1147.9308446933119</v>
      </c>
      <c r="L49" s="19">
        <v>856.60723355939103</v>
      </c>
      <c r="M49" s="19">
        <v>258.69538453493601</v>
      </c>
      <c r="N49" s="19">
        <v>0</v>
      </c>
      <c r="O49" s="19">
        <v>0</v>
      </c>
      <c r="P49" s="19">
        <v>0</v>
      </c>
      <c r="Q49" s="19">
        <v>0</v>
      </c>
      <c r="R49" s="19">
        <v>26.072235532994899</v>
      </c>
      <c r="S49" s="19">
        <v>6.5559910659898497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0.17751262513105237</v>
      </c>
      <c r="E53" s="19">
        <f t="shared" si="3"/>
        <v>624.98645056140913</v>
      </c>
      <c r="F53" s="19">
        <f t="shared" si="4"/>
        <v>0</v>
      </c>
      <c r="G53" s="19">
        <v>0</v>
      </c>
      <c r="H53" s="19">
        <v>0</v>
      </c>
      <c r="I53" s="19">
        <f t="shared" si="5"/>
        <v>624.98645056140913</v>
      </c>
      <c r="J53" s="19">
        <v>95.3369161873336</v>
      </c>
      <c r="K53" s="19">
        <f t="shared" si="6"/>
        <v>529.64953437407553</v>
      </c>
      <c r="L53" s="19">
        <v>373.02580551472101</v>
      </c>
      <c r="M53" s="19">
        <v>112.653793265446</v>
      </c>
      <c r="N53" s="19">
        <v>0</v>
      </c>
      <c r="O53" s="19">
        <v>0</v>
      </c>
      <c r="P53" s="19">
        <v>0</v>
      </c>
      <c r="Q53" s="19">
        <v>0</v>
      </c>
      <c r="R53" s="19">
        <v>35.356410152284198</v>
      </c>
      <c r="S53" s="19">
        <v>8.6135254416243594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1.9161144237227088</v>
      </c>
      <c r="E54" s="19">
        <f t="shared" si="3"/>
        <v>6746.2556630429126</v>
      </c>
      <c r="F54" s="19">
        <f t="shared" si="4"/>
        <v>0</v>
      </c>
      <c r="G54" s="19">
        <v>0</v>
      </c>
      <c r="H54" s="19">
        <v>0</v>
      </c>
      <c r="I54" s="19">
        <f t="shared" si="5"/>
        <v>6746.2556630429126</v>
      </c>
      <c r="J54" s="19">
        <v>1029.08984690485</v>
      </c>
      <c r="K54" s="19">
        <f t="shared" si="6"/>
        <v>5717.1658161380628</v>
      </c>
      <c r="L54" s="19">
        <v>4026.5312162436499</v>
      </c>
      <c r="M54" s="19">
        <v>1216.0124273055801</v>
      </c>
      <c r="N54" s="19">
        <v>0</v>
      </c>
      <c r="O54" s="19">
        <v>0</v>
      </c>
      <c r="P54" s="19">
        <v>0</v>
      </c>
      <c r="Q54" s="19">
        <v>0</v>
      </c>
      <c r="R54" s="19">
        <v>381.645685279188</v>
      </c>
      <c r="S54" s="19">
        <v>92.976487309644696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8.3977854373032554E-2</v>
      </c>
      <c r="E55" s="19">
        <f t="shared" si="3"/>
        <v>295.66922967657297</v>
      </c>
      <c r="F55" s="19">
        <f t="shared" si="4"/>
        <v>0</v>
      </c>
      <c r="G55" s="19">
        <v>0</v>
      </c>
      <c r="H55" s="19">
        <v>0</v>
      </c>
      <c r="I55" s="19">
        <f t="shared" si="5"/>
        <v>295.66922967657297</v>
      </c>
      <c r="J55" s="19">
        <v>45.102085882867101</v>
      </c>
      <c r="K55" s="19">
        <f t="shared" si="6"/>
        <v>250.5671437937059</v>
      </c>
      <c r="L55" s="19">
        <v>176.471429847716</v>
      </c>
      <c r="M55" s="19">
        <v>53.294371814010198</v>
      </c>
      <c r="N55" s="19">
        <v>0</v>
      </c>
      <c r="O55" s="19">
        <v>0</v>
      </c>
      <c r="P55" s="19">
        <v>0</v>
      </c>
      <c r="Q55" s="19">
        <v>0</v>
      </c>
      <c r="R55" s="19">
        <v>16.726446700507601</v>
      </c>
      <c r="S55" s="19">
        <v>4.0748954314720898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5.9953091302257212E-2</v>
      </c>
      <c r="E56" s="19">
        <f t="shared" si="3"/>
        <v>211.08284385698718</v>
      </c>
      <c r="F56" s="19">
        <f t="shared" si="4"/>
        <v>0</v>
      </c>
      <c r="G56" s="19">
        <v>0</v>
      </c>
      <c r="H56" s="19">
        <v>0</v>
      </c>
      <c r="I56" s="19">
        <f t="shared" si="5"/>
        <v>211.08284385698718</v>
      </c>
      <c r="J56" s="19">
        <v>32.199077876489604</v>
      </c>
      <c r="K56" s="19">
        <f t="shared" si="6"/>
        <v>178.88376598049757</v>
      </c>
      <c r="L56" s="19">
        <v>125.98568783269</v>
      </c>
      <c r="M56" s="19">
        <v>38.047677725472496</v>
      </c>
      <c r="N56" s="19">
        <v>0</v>
      </c>
      <c r="O56" s="19">
        <v>0</v>
      </c>
      <c r="P56" s="19">
        <v>0</v>
      </c>
      <c r="Q56" s="19">
        <v>0</v>
      </c>
      <c r="R56" s="19">
        <v>11.941269441624399</v>
      </c>
      <c r="S56" s="19">
        <v>2.9091309807106698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0.2270950428115803</v>
      </c>
      <c r="E57" s="19">
        <f t="shared" si="3"/>
        <v>799.55622673101186</v>
      </c>
      <c r="F57" s="19">
        <f t="shared" si="4"/>
        <v>0</v>
      </c>
      <c r="G57" s="19">
        <v>0</v>
      </c>
      <c r="H57" s="19">
        <v>0</v>
      </c>
      <c r="I57" s="19">
        <f t="shared" si="5"/>
        <v>799.55622673101186</v>
      </c>
      <c r="J57" s="19">
        <v>121.96620407761201</v>
      </c>
      <c r="K57" s="19">
        <f t="shared" si="6"/>
        <v>677.59002265339984</v>
      </c>
      <c r="L57" s="19">
        <v>477.21851451776598</v>
      </c>
      <c r="M57" s="19">
        <v>144.11999138436499</v>
      </c>
      <c r="N57" s="19">
        <v>0</v>
      </c>
      <c r="O57" s="19">
        <v>0</v>
      </c>
      <c r="P57" s="19">
        <v>0</v>
      </c>
      <c r="Q57" s="19">
        <v>0</v>
      </c>
      <c r="R57" s="19">
        <v>45.232081218274097</v>
      </c>
      <c r="S57" s="19">
        <v>11.019435532994899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9.1595000600671009E-2</v>
      </c>
      <c r="E58" s="19">
        <f t="shared" si="3"/>
        <v>322.48767811484248</v>
      </c>
      <c r="F58" s="19">
        <f t="shared" si="4"/>
        <v>0</v>
      </c>
      <c r="G58" s="19">
        <v>0</v>
      </c>
      <c r="H58" s="19">
        <v>0</v>
      </c>
      <c r="I58" s="19">
        <f t="shared" si="5"/>
        <v>322.48767811484248</v>
      </c>
      <c r="J58" s="19">
        <v>49.193035644637</v>
      </c>
      <c r="K58" s="19">
        <f t="shared" si="6"/>
        <v>273.29464247020547</v>
      </c>
      <c r="L58" s="19">
        <v>192.478134188833</v>
      </c>
      <c r="M58" s="19">
        <v>58.128396525027398</v>
      </c>
      <c r="N58" s="19">
        <v>0</v>
      </c>
      <c r="O58" s="19">
        <v>0</v>
      </c>
      <c r="P58" s="19">
        <v>0</v>
      </c>
      <c r="Q58" s="19">
        <v>0</v>
      </c>
      <c r="R58" s="19">
        <v>18.243606091370498</v>
      </c>
      <c r="S58" s="19">
        <v>4.44450566497461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4.5419008562316121E-2</v>
      </c>
      <c r="E59" s="19">
        <f t="shared" si="3"/>
        <v>159.91124534620258</v>
      </c>
      <c r="F59" s="19">
        <f t="shared" si="4"/>
        <v>0</v>
      </c>
      <c r="G59" s="19">
        <v>0</v>
      </c>
      <c r="H59" s="19">
        <v>0</v>
      </c>
      <c r="I59" s="19">
        <f t="shared" si="5"/>
        <v>159.91124534620258</v>
      </c>
      <c r="J59" s="19">
        <v>24.3932408155224</v>
      </c>
      <c r="K59" s="19">
        <f t="shared" si="6"/>
        <v>135.51800453068017</v>
      </c>
      <c r="L59" s="19">
        <v>95.443702903553302</v>
      </c>
      <c r="M59" s="19">
        <v>28.823998276873098</v>
      </c>
      <c r="N59" s="19">
        <v>0</v>
      </c>
      <c r="O59" s="19">
        <v>0</v>
      </c>
      <c r="P59" s="19">
        <v>0</v>
      </c>
      <c r="Q59" s="19">
        <v>0</v>
      </c>
      <c r="R59" s="19">
        <v>9.0464162436547895</v>
      </c>
      <c r="S59" s="19">
        <v>2.2038871065989798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0.19681570377003685</v>
      </c>
      <c r="E60" s="19">
        <f t="shared" si="3"/>
        <v>692.9487298335456</v>
      </c>
      <c r="F60" s="19">
        <f t="shared" si="4"/>
        <v>0</v>
      </c>
      <c r="G60" s="19">
        <v>0</v>
      </c>
      <c r="H60" s="19">
        <v>0</v>
      </c>
      <c r="I60" s="19">
        <f t="shared" si="5"/>
        <v>692.9487298335456</v>
      </c>
      <c r="J60" s="19">
        <v>105.704043533931</v>
      </c>
      <c r="K60" s="19">
        <f t="shared" si="6"/>
        <v>587.24468629961461</v>
      </c>
      <c r="L60" s="19">
        <v>413.58937924873101</v>
      </c>
      <c r="M60" s="19">
        <v>124.90399253311701</v>
      </c>
      <c r="N60" s="19">
        <v>0</v>
      </c>
      <c r="O60" s="19">
        <v>0</v>
      </c>
      <c r="P60" s="19">
        <v>0</v>
      </c>
      <c r="Q60" s="19">
        <v>0</v>
      </c>
      <c r="R60" s="19">
        <v>39.201137055837599</v>
      </c>
      <c r="S60" s="19">
        <v>9.5501774619289304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0.18722920647154589</v>
      </c>
      <c r="E62" s="19">
        <f t="shared" si="7"/>
        <v>659.19659014501872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659.19659014501872</v>
      </c>
      <c r="J62" s="19">
        <f t="shared" si="7"/>
        <v>100.55541205601988</v>
      </c>
      <c r="K62" s="19">
        <f t="shared" si="7"/>
        <v>558.64117808899891</v>
      </c>
      <c r="L62" s="19">
        <f t="shared" si="7"/>
        <v>189.30496246903547</v>
      </c>
      <c r="M62" s="19">
        <f t="shared" si="7"/>
        <v>57.170098665648695</v>
      </c>
      <c r="N62" s="19">
        <f t="shared" si="7"/>
        <v>298.36599999999999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9.0976406091370556</v>
      </c>
      <c r="S62" s="19">
        <f t="shared" si="7"/>
        <v>4.7024763451776588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E63/293.4/12</f>
        <v>1.5658427283877549E-2</v>
      </c>
      <c r="E63" s="19">
        <f t="shared" ref="E63:E69" si="9">F63+I63</f>
        <v>55.130190781076074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55.130190781076074</v>
      </c>
      <c r="J63" s="19">
        <v>8.4096901191472</v>
      </c>
      <c r="K63" s="19">
        <f t="shared" ref="K63:K69" si="12">SUM(L63:U63)</f>
        <v>46.720500661928874</v>
      </c>
      <c r="L63" s="19">
        <v>32.104544162436497</v>
      </c>
      <c r="M63" s="19">
        <v>9.6955723370558395</v>
      </c>
      <c r="N63" s="19">
        <v>3.3</v>
      </c>
      <c r="O63" s="19">
        <v>0</v>
      </c>
      <c r="P63" s="19">
        <v>0</v>
      </c>
      <c r="Q63" s="19">
        <v>0</v>
      </c>
      <c r="R63" s="19">
        <v>0.91470456852791904</v>
      </c>
      <c r="S63" s="19">
        <v>0.705679593908629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2.3128972268923676E-2</v>
      </c>
      <c r="E65" s="19">
        <f t="shared" si="9"/>
        <v>81.432485564426472</v>
      </c>
      <c r="F65" s="19">
        <f t="shared" si="10"/>
        <v>0</v>
      </c>
      <c r="G65" s="19">
        <v>0</v>
      </c>
      <c r="H65" s="19">
        <v>0</v>
      </c>
      <c r="I65" s="19">
        <f t="shared" si="11"/>
        <v>81.432485564426472</v>
      </c>
      <c r="J65" s="19">
        <v>12.421904577624399</v>
      </c>
      <c r="K65" s="19">
        <f t="shared" si="12"/>
        <v>69.010580986802069</v>
      </c>
      <c r="L65" s="19">
        <v>16.570087309644698</v>
      </c>
      <c r="M65" s="19">
        <v>5.0041663675126902</v>
      </c>
      <c r="N65" s="19">
        <v>46.6</v>
      </c>
      <c r="O65" s="19">
        <v>0</v>
      </c>
      <c r="P65" s="19">
        <v>0</v>
      </c>
      <c r="Q65" s="19">
        <v>0</v>
      </c>
      <c r="R65" s="19">
        <v>0.47210558375634498</v>
      </c>
      <c r="S65" s="19">
        <v>0.36422172588832502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8.7986233454063256E-2</v>
      </c>
      <c r="E66" s="19">
        <f t="shared" si="9"/>
        <v>309.78193074506589</v>
      </c>
      <c r="F66" s="19">
        <f t="shared" si="10"/>
        <v>0</v>
      </c>
      <c r="G66" s="19">
        <v>0</v>
      </c>
      <c r="H66" s="19">
        <v>0</v>
      </c>
      <c r="I66" s="19">
        <f t="shared" si="11"/>
        <v>309.78193074506589</v>
      </c>
      <c r="J66" s="19">
        <v>47.254870791620199</v>
      </c>
      <c r="K66" s="19">
        <f t="shared" si="12"/>
        <v>262.5270599534457</v>
      </c>
      <c r="L66" s="19">
        <v>16.292538347208101</v>
      </c>
      <c r="M66" s="19">
        <v>4.9203465808568501</v>
      </c>
      <c r="N66" s="19">
        <v>240</v>
      </c>
      <c r="O66" s="19">
        <v>0</v>
      </c>
      <c r="P66" s="19">
        <v>0</v>
      </c>
      <c r="Q66" s="19">
        <v>0</v>
      </c>
      <c r="R66" s="19">
        <v>0.89332791878172702</v>
      </c>
      <c r="S66" s="19">
        <v>0.420847106598985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4.5943095128698269E-3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2.7930631975905798E-2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2.7930631975905798E-2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SUM(D71:D73)</f>
        <v>4.4085906335692124</v>
      </c>
      <c r="E70" s="19">
        <f t="shared" si="13"/>
        <v>15521.765902670481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15521.765902670481</v>
      </c>
      <c r="J70" s="19">
        <f t="shared" si="13"/>
        <v>2367.7270021022769</v>
      </c>
      <c r="K70" s="19">
        <f t="shared" si="13"/>
        <v>13154.038900568205</v>
      </c>
      <c r="L70" s="19">
        <f t="shared" si="13"/>
        <v>743.00271496446703</v>
      </c>
      <c r="M70" s="19">
        <f t="shared" si="13"/>
        <v>224.38681991926899</v>
      </c>
      <c r="N70" s="19">
        <f t="shared" si="13"/>
        <v>12149.148449120001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21.1692143756345</v>
      </c>
      <c r="S70" s="19">
        <f t="shared" si="13"/>
        <v>16.331702188832502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E71/293.4/12</f>
        <v>3.2316697802363108</v>
      </c>
      <c r="E71" s="19">
        <f>F71+I71</f>
        <v>11378.062962256001</v>
      </c>
      <c r="F71" s="19">
        <f>SUM(G71:H71)</f>
        <v>0</v>
      </c>
      <c r="G71" s="19">
        <v>0</v>
      </c>
      <c r="H71" s="19">
        <v>0</v>
      </c>
      <c r="I71" s="19">
        <f>SUM(J71:K71)</f>
        <v>11378.062962256001</v>
      </c>
      <c r="J71" s="19">
        <v>1735.6367230559999</v>
      </c>
      <c r="K71" s="19">
        <f>SUM(L71:U71)</f>
        <v>9642.4262392000001</v>
      </c>
      <c r="L71" s="19">
        <v>0</v>
      </c>
      <c r="M71" s="19">
        <v>0</v>
      </c>
      <c r="N71" s="19">
        <v>9642.4262392000001</v>
      </c>
      <c r="O71" s="19">
        <v>0</v>
      </c>
      <c r="P71" s="19">
        <v>0</v>
      </c>
      <c r="Q71" s="19">
        <v>0</v>
      </c>
      <c r="R71" s="19">
        <v>0</v>
      </c>
      <c r="S71" s="19">
        <v>0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238</v>
      </c>
      <c r="C72" s="18"/>
      <c r="D72" s="19">
        <f>E72/293.4/12</f>
        <v>0.28091279481935927</v>
      </c>
      <c r="E72" s="19">
        <f>F72+I72</f>
        <v>989.03776800000003</v>
      </c>
      <c r="F72" s="19">
        <f>SUM(G72:H72)</f>
        <v>0</v>
      </c>
      <c r="G72" s="19">
        <v>0</v>
      </c>
      <c r="H72" s="19">
        <v>0</v>
      </c>
      <c r="I72" s="19">
        <f>SUM(J72:K72)</f>
        <v>989.03776800000003</v>
      </c>
      <c r="J72" s="19">
        <v>150.87016800000001</v>
      </c>
      <c r="K72" s="19">
        <f>SUM(L72:U72)</f>
        <v>838.16759999999999</v>
      </c>
      <c r="L72" s="19">
        <v>0</v>
      </c>
      <c r="M72" s="19">
        <v>0</v>
      </c>
      <c r="N72" s="19">
        <v>838.16759999999999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33.75">
      <c r="A73" s="17" t="s">
        <v>138</v>
      </c>
      <c r="B73" s="18" t="s">
        <v>239</v>
      </c>
      <c r="C73" s="18"/>
      <c r="D73" s="19">
        <f>E73/293.4/12</f>
        <v>0.89600805851354248</v>
      </c>
      <c r="E73" s="19">
        <f>F73+I73</f>
        <v>3154.6651724144799</v>
      </c>
      <c r="F73" s="19">
        <f>SUM(G73:H73)</f>
        <v>0</v>
      </c>
      <c r="G73" s="19">
        <v>0</v>
      </c>
      <c r="H73" s="19">
        <v>0</v>
      </c>
      <c r="I73" s="19">
        <f>SUM(J73:K73)</f>
        <v>3154.6651724144799</v>
      </c>
      <c r="J73" s="19">
        <v>481.220111046277</v>
      </c>
      <c r="K73" s="19">
        <f>SUM(L73:U73)</f>
        <v>2673.4450613682029</v>
      </c>
      <c r="L73" s="19">
        <v>743.00271496446703</v>
      </c>
      <c r="M73" s="19">
        <v>224.38681991926899</v>
      </c>
      <c r="N73" s="19">
        <v>1668.5546099200001</v>
      </c>
      <c r="O73" s="19">
        <v>0</v>
      </c>
      <c r="P73" s="19">
        <v>0</v>
      </c>
      <c r="Q73" s="19">
        <v>0</v>
      </c>
      <c r="R73" s="19">
        <v>21.1692143756345</v>
      </c>
      <c r="S73" s="19">
        <v>16.331702188832502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>
      <c r="A74" s="13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6">
      <c r="A75" s="93" t="s">
        <v>142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</sheetData>
  <mergeCells count="22">
    <mergeCell ref="A14:U14"/>
    <mergeCell ref="A8:U8"/>
    <mergeCell ref="A9:U9"/>
    <mergeCell ref="A10:U10"/>
    <mergeCell ref="A11:U11"/>
    <mergeCell ref="A13:U13"/>
    <mergeCell ref="A78:R78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5:R75"/>
    <mergeCell ref="A76:R76"/>
    <mergeCell ref="A77:R77"/>
  </mergeCells>
  <pageMargins left="0.41666666666666669" right="0.1388888888888889" top="0.75" bottom="0.75" header="0.3" footer="0.3"/>
  <pageSetup paperSize="9" scale="50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Лист22"/>
  <dimension ref="A2:Z78"/>
  <sheetViews>
    <sheetView tabSelected="1" topLeftCell="A9" zoomScaleNormal="100" workbookViewId="0">
      <selection activeCell="H82" sqref="H82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240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241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SUM(D24:D73)/2+D23</f>
        <v>14.157017465030592</v>
      </c>
      <c r="E22" s="15">
        <f t="shared" si="0"/>
        <v>82648.667960848601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82648.667960848601</v>
      </c>
      <c r="J22" s="15">
        <f t="shared" si="0"/>
        <v>12607.423926231142</v>
      </c>
      <c r="K22" s="15">
        <f t="shared" si="0"/>
        <v>70041.24403461747</v>
      </c>
      <c r="L22" s="15">
        <f t="shared" si="0"/>
        <v>43183.944420742948</v>
      </c>
      <c r="M22" s="15">
        <f t="shared" si="0"/>
        <v>13041.551215064372</v>
      </c>
      <c r="N22" s="15">
        <f t="shared" si="0"/>
        <v>10064.562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2424.4127674619285</v>
      </c>
      <c r="S22" s="15">
        <f t="shared" si="0"/>
        <v>985.66639814822213</v>
      </c>
      <c r="T22" s="15">
        <f t="shared" si="0"/>
        <v>141.30723320000001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E23/486.5/12</f>
        <v>2.5913240556109924</v>
      </c>
      <c r="E23" s="19">
        <f>F23+I23</f>
        <v>15128.149836656974</v>
      </c>
      <c r="F23" s="19">
        <f>SUM(G23:H23)</f>
        <v>0</v>
      </c>
      <c r="G23" s="19">
        <v>0</v>
      </c>
      <c r="H23" s="19">
        <v>0</v>
      </c>
      <c r="I23" s="19">
        <f>SUM(J23:K23)</f>
        <v>15128.149836656974</v>
      </c>
      <c r="J23" s="19">
        <v>2307.6838733883501</v>
      </c>
      <c r="K23" s="19">
        <f>SUM(L23:U23)</f>
        <v>12820.465963268623</v>
      </c>
      <c r="L23" s="19">
        <v>9430.4118638519903</v>
      </c>
      <c r="M23" s="19">
        <v>2847.9843828833</v>
      </c>
      <c r="N23" s="19">
        <v>0</v>
      </c>
      <c r="O23" s="19">
        <v>0</v>
      </c>
      <c r="P23" s="19">
        <v>0</v>
      </c>
      <c r="Q23" s="19">
        <v>0</v>
      </c>
      <c r="R23" s="19">
        <v>400.76248333333302</v>
      </c>
      <c r="S23" s="19">
        <v>0</v>
      </c>
      <c r="T23" s="19">
        <v>141.30723320000001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6.7104281164988544</v>
      </c>
      <c r="E24" s="19">
        <f t="shared" si="1"/>
        <v>39175.479344120322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39175.479344120322</v>
      </c>
      <c r="J24" s="19">
        <f t="shared" si="1"/>
        <v>5975.9205779166577</v>
      </c>
      <c r="K24" s="19">
        <f t="shared" si="1"/>
        <v>33199.558766203663</v>
      </c>
      <c r="L24" s="19">
        <f t="shared" si="1"/>
        <v>23373.667395469631</v>
      </c>
      <c r="M24" s="19">
        <f t="shared" si="1"/>
        <v>7058.8475534318313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1542.2453858544841</v>
      </c>
      <c r="S24" s="19">
        <f t="shared" si="1"/>
        <v>373.39843144771572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E25/486.5/12</f>
        <v>0.29100143862538969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8.2001149558610306E-2</v>
      </c>
      <c r="E27" s="19">
        <f t="shared" si="3"/>
        <v>478.72271112316696</v>
      </c>
      <c r="F27" s="19">
        <f t="shared" si="4"/>
        <v>0</v>
      </c>
      <c r="G27" s="19">
        <v>0</v>
      </c>
      <c r="H27" s="19">
        <v>0</v>
      </c>
      <c r="I27" s="19">
        <f t="shared" si="5"/>
        <v>478.72271112316696</v>
      </c>
      <c r="J27" s="19">
        <v>73.025498306923794</v>
      </c>
      <c r="K27" s="19">
        <f t="shared" si="6"/>
        <v>405.69721281624317</v>
      </c>
      <c r="L27" s="19">
        <v>152.23767715736</v>
      </c>
      <c r="M27" s="19">
        <v>45.975778501522797</v>
      </c>
      <c r="N27" s="19">
        <v>0</v>
      </c>
      <c r="O27" s="19">
        <v>199.8</v>
      </c>
      <c r="P27" s="19">
        <v>0</v>
      </c>
      <c r="Q27" s="19">
        <v>0</v>
      </c>
      <c r="R27" s="19">
        <v>4.3374700507614197</v>
      </c>
      <c r="S27" s="19">
        <v>3.3462871065989801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2.5409408673762401E-2</v>
      </c>
      <c r="E28" s="19">
        <f t="shared" si="3"/>
        <v>148.34012783742489</v>
      </c>
      <c r="F28" s="19">
        <f t="shared" si="4"/>
        <v>0</v>
      </c>
      <c r="G28" s="19">
        <v>0</v>
      </c>
      <c r="H28" s="19">
        <v>0</v>
      </c>
      <c r="I28" s="19">
        <f t="shared" si="5"/>
        <v>148.34012783742489</v>
      </c>
      <c r="J28" s="19">
        <v>22.628155093844502</v>
      </c>
      <c r="K28" s="19">
        <f t="shared" si="6"/>
        <v>125.71197274358039</v>
      </c>
      <c r="L28" s="19">
        <v>92.461087187817299</v>
      </c>
      <c r="M28" s="19">
        <v>27.923248330720799</v>
      </c>
      <c r="N28" s="19">
        <v>0</v>
      </c>
      <c r="O28" s="19">
        <v>0</v>
      </c>
      <c r="P28" s="19">
        <v>0</v>
      </c>
      <c r="Q28" s="19">
        <v>0</v>
      </c>
      <c r="R28" s="19">
        <v>4.4170829103214801</v>
      </c>
      <c r="S28" s="19">
        <v>0.91055431472081105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7.6228226021287218E-2</v>
      </c>
      <c r="E29" s="19">
        <f t="shared" si="3"/>
        <v>445.02038351227475</v>
      </c>
      <c r="F29" s="19">
        <f t="shared" si="4"/>
        <v>0</v>
      </c>
      <c r="G29" s="19">
        <v>0</v>
      </c>
      <c r="H29" s="19">
        <v>0</v>
      </c>
      <c r="I29" s="19">
        <f t="shared" si="5"/>
        <v>445.02038351227475</v>
      </c>
      <c r="J29" s="19">
        <v>67.884465281533394</v>
      </c>
      <c r="K29" s="19">
        <f t="shared" si="6"/>
        <v>377.13591823074137</v>
      </c>
      <c r="L29" s="19">
        <v>277.38326156345198</v>
      </c>
      <c r="M29" s="19">
        <v>83.769744992162401</v>
      </c>
      <c r="N29" s="19">
        <v>0</v>
      </c>
      <c r="O29" s="19">
        <v>0</v>
      </c>
      <c r="P29" s="19">
        <v>0</v>
      </c>
      <c r="Q29" s="19">
        <v>0</v>
      </c>
      <c r="R29" s="19">
        <v>13.2512487309645</v>
      </c>
      <c r="S29" s="19">
        <v>2.7316629441624398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0.1711965199406931</v>
      </c>
      <c r="E30" s="19">
        <f t="shared" si="3"/>
        <v>999.44528341376633</v>
      </c>
      <c r="F30" s="19">
        <f t="shared" si="4"/>
        <v>0</v>
      </c>
      <c r="G30" s="19">
        <v>0</v>
      </c>
      <c r="H30" s="19">
        <v>0</v>
      </c>
      <c r="I30" s="19">
        <f t="shared" si="5"/>
        <v>999.44528341376633</v>
      </c>
      <c r="J30" s="19">
        <v>152.457755097015</v>
      </c>
      <c r="K30" s="19">
        <f t="shared" si="6"/>
        <v>846.98752831675131</v>
      </c>
      <c r="L30" s="19">
        <v>596.52314314720797</v>
      </c>
      <c r="M30" s="19">
        <v>180.14998923045701</v>
      </c>
      <c r="N30" s="19">
        <v>0</v>
      </c>
      <c r="O30" s="19">
        <v>0</v>
      </c>
      <c r="P30" s="19">
        <v>0</v>
      </c>
      <c r="Q30" s="19">
        <v>0</v>
      </c>
      <c r="R30" s="19">
        <v>56.540101522842598</v>
      </c>
      <c r="S30" s="19">
        <v>13.7742944162437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6.8605403419158523E-2</v>
      </c>
      <c r="E31" s="19">
        <f t="shared" si="3"/>
        <v>400.51834516104748</v>
      </c>
      <c r="F31" s="19">
        <f t="shared" si="4"/>
        <v>0</v>
      </c>
      <c r="G31" s="19">
        <v>0</v>
      </c>
      <c r="H31" s="19">
        <v>0</v>
      </c>
      <c r="I31" s="19">
        <f t="shared" si="5"/>
        <v>400.51834516104748</v>
      </c>
      <c r="J31" s="19">
        <v>61.0960187533801</v>
      </c>
      <c r="K31" s="19">
        <f t="shared" si="6"/>
        <v>339.42232640766736</v>
      </c>
      <c r="L31" s="19">
        <v>249.644935407107</v>
      </c>
      <c r="M31" s="19">
        <v>75.392770492946198</v>
      </c>
      <c r="N31" s="19">
        <v>0</v>
      </c>
      <c r="O31" s="19">
        <v>0</v>
      </c>
      <c r="P31" s="19">
        <v>0</v>
      </c>
      <c r="Q31" s="19">
        <v>0</v>
      </c>
      <c r="R31" s="19">
        <v>11.926123857867999</v>
      </c>
      <c r="S31" s="19">
        <v>2.45849664974619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0.18294774245108916</v>
      </c>
      <c r="E32" s="19">
        <f t="shared" si="3"/>
        <v>1068.0489204294586</v>
      </c>
      <c r="F32" s="19">
        <f t="shared" si="4"/>
        <v>0</v>
      </c>
      <c r="G32" s="19">
        <v>0</v>
      </c>
      <c r="H32" s="19">
        <v>0</v>
      </c>
      <c r="I32" s="19">
        <f t="shared" si="5"/>
        <v>1068.0489204294586</v>
      </c>
      <c r="J32" s="19">
        <v>162.92271667567999</v>
      </c>
      <c r="K32" s="19">
        <f t="shared" si="6"/>
        <v>905.12620375377855</v>
      </c>
      <c r="L32" s="19">
        <v>665.719827752284</v>
      </c>
      <c r="M32" s="19">
        <v>201.04738798119001</v>
      </c>
      <c r="N32" s="19">
        <v>0</v>
      </c>
      <c r="O32" s="19">
        <v>0</v>
      </c>
      <c r="P32" s="19">
        <v>0</v>
      </c>
      <c r="Q32" s="19">
        <v>0</v>
      </c>
      <c r="R32" s="19">
        <v>31.8029969543147</v>
      </c>
      <c r="S32" s="19">
        <v>6.5559910659898497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</v>
      </c>
      <c r="E33" s="19">
        <f t="shared" si="3"/>
        <v>0</v>
      </c>
      <c r="F33" s="19">
        <f t="shared" si="4"/>
        <v>0</v>
      </c>
      <c r="G33" s="19">
        <v>0</v>
      </c>
      <c r="H33" s="19">
        <v>0</v>
      </c>
      <c r="I33" s="19">
        <f t="shared" si="5"/>
        <v>0</v>
      </c>
      <c r="J33" s="19">
        <v>0</v>
      </c>
      <c r="K33" s="19">
        <f t="shared" si="6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9.1473871225544609E-2</v>
      </c>
      <c r="E34" s="19">
        <f t="shared" si="3"/>
        <v>534.0244602147294</v>
      </c>
      <c r="F34" s="19">
        <f t="shared" si="4"/>
        <v>0</v>
      </c>
      <c r="G34" s="19">
        <v>0</v>
      </c>
      <c r="H34" s="19">
        <v>0</v>
      </c>
      <c r="I34" s="19">
        <f t="shared" si="5"/>
        <v>534.0244602147294</v>
      </c>
      <c r="J34" s="19">
        <v>81.461358337840096</v>
      </c>
      <c r="K34" s="19">
        <f t="shared" si="6"/>
        <v>452.56310187688933</v>
      </c>
      <c r="L34" s="19">
        <v>332.859913876142</v>
      </c>
      <c r="M34" s="19">
        <v>100.52369399059501</v>
      </c>
      <c r="N34" s="19">
        <v>0</v>
      </c>
      <c r="O34" s="19">
        <v>0</v>
      </c>
      <c r="P34" s="19">
        <v>0</v>
      </c>
      <c r="Q34" s="19">
        <v>0</v>
      </c>
      <c r="R34" s="19">
        <v>15.9014984771574</v>
      </c>
      <c r="S34" s="19">
        <v>3.27799553299492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9.1473871225544609E-2</v>
      </c>
      <c r="E35" s="19">
        <f t="shared" si="3"/>
        <v>534.0244602147294</v>
      </c>
      <c r="F35" s="19">
        <f t="shared" si="4"/>
        <v>0</v>
      </c>
      <c r="G35" s="19">
        <v>0</v>
      </c>
      <c r="H35" s="19">
        <v>0</v>
      </c>
      <c r="I35" s="19">
        <f t="shared" si="5"/>
        <v>534.0244602147294</v>
      </c>
      <c r="J35" s="19">
        <v>81.461358337840096</v>
      </c>
      <c r="K35" s="19">
        <f t="shared" si="6"/>
        <v>452.56310187688933</v>
      </c>
      <c r="L35" s="19">
        <v>332.859913876142</v>
      </c>
      <c r="M35" s="19">
        <v>100.52369399059501</v>
      </c>
      <c r="N35" s="19">
        <v>0</v>
      </c>
      <c r="O35" s="19">
        <v>0</v>
      </c>
      <c r="P35" s="19">
        <v>0</v>
      </c>
      <c r="Q35" s="19">
        <v>0</v>
      </c>
      <c r="R35" s="19">
        <v>15.9014984771574</v>
      </c>
      <c r="S35" s="19">
        <v>3.27799553299492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0.91473871225544612</v>
      </c>
      <c r="E37" s="19">
        <f t="shared" si="3"/>
        <v>5340.2446021472942</v>
      </c>
      <c r="F37" s="19">
        <f t="shared" si="4"/>
        <v>0</v>
      </c>
      <c r="G37" s="19">
        <v>0</v>
      </c>
      <c r="H37" s="19">
        <v>0</v>
      </c>
      <c r="I37" s="19">
        <f t="shared" si="5"/>
        <v>5340.2446021472942</v>
      </c>
      <c r="J37" s="19">
        <v>814.61358337840102</v>
      </c>
      <c r="K37" s="19">
        <f t="shared" si="6"/>
        <v>4525.6310187688932</v>
      </c>
      <c r="L37" s="19">
        <v>3328.5991387614199</v>
      </c>
      <c r="M37" s="19">
        <v>1005.23693990595</v>
      </c>
      <c r="N37" s="19">
        <v>0</v>
      </c>
      <c r="O37" s="19">
        <v>0</v>
      </c>
      <c r="P37" s="19">
        <v>0</v>
      </c>
      <c r="Q37" s="19">
        <v>0</v>
      </c>
      <c r="R37" s="19">
        <v>159.01498477157401</v>
      </c>
      <c r="S37" s="19">
        <v>32.779955329949203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0.45736935612772295</v>
      </c>
      <c r="E40" s="19">
        <f t="shared" si="3"/>
        <v>2670.1223010736467</v>
      </c>
      <c r="F40" s="19">
        <f t="shared" si="4"/>
        <v>0</v>
      </c>
      <c r="G40" s="19">
        <v>0</v>
      </c>
      <c r="H40" s="19">
        <v>0</v>
      </c>
      <c r="I40" s="19">
        <f t="shared" si="5"/>
        <v>2670.1223010736467</v>
      </c>
      <c r="J40" s="19">
        <v>407.3067916892</v>
      </c>
      <c r="K40" s="19">
        <f t="shared" si="6"/>
        <v>2262.8155093844466</v>
      </c>
      <c r="L40" s="19">
        <v>1664.29956938071</v>
      </c>
      <c r="M40" s="19">
        <v>502.61846995297498</v>
      </c>
      <c r="N40" s="19">
        <v>0</v>
      </c>
      <c r="O40" s="19">
        <v>0</v>
      </c>
      <c r="P40" s="19">
        <v>0</v>
      </c>
      <c r="Q40" s="19">
        <v>0</v>
      </c>
      <c r="R40" s="19">
        <v>79.507492385786904</v>
      </c>
      <c r="S40" s="19">
        <v>16.389977664974602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0.29443157959707289</v>
      </c>
      <c r="E41" s="19">
        <f t="shared" si="3"/>
        <v>1718.8915616877116</v>
      </c>
      <c r="F41" s="19">
        <f t="shared" si="4"/>
        <v>0</v>
      </c>
      <c r="G41" s="19">
        <v>0</v>
      </c>
      <c r="H41" s="19">
        <v>0</v>
      </c>
      <c r="I41" s="19">
        <f t="shared" si="5"/>
        <v>1718.8915616877116</v>
      </c>
      <c r="J41" s="19">
        <v>262.20379754558297</v>
      </c>
      <c r="K41" s="19">
        <f t="shared" si="6"/>
        <v>1456.6877641421286</v>
      </c>
      <c r="L41" s="19">
        <v>1077.0556751269</v>
      </c>
      <c r="M41" s="19">
        <v>325.27081388832499</v>
      </c>
      <c r="N41" s="19">
        <v>0</v>
      </c>
      <c r="O41" s="19">
        <v>0</v>
      </c>
      <c r="P41" s="19">
        <v>0</v>
      </c>
      <c r="Q41" s="19">
        <v>0</v>
      </c>
      <c r="R41" s="19">
        <v>30.686862944162399</v>
      </c>
      <c r="S41" s="19">
        <v>23.674412182741101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0.91473871225544612</v>
      </c>
      <c r="E42" s="19">
        <f t="shared" si="3"/>
        <v>5340.2446021472942</v>
      </c>
      <c r="F42" s="19">
        <f t="shared" si="4"/>
        <v>0</v>
      </c>
      <c r="G42" s="19">
        <v>0</v>
      </c>
      <c r="H42" s="19">
        <v>0</v>
      </c>
      <c r="I42" s="19">
        <f t="shared" si="5"/>
        <v>5340.2446021472942</v>
      </c>
      <c r="J42" s="19">
        <v>814.61358337840102</v>
      </c>
      <c r="K42" s="19">
        <f t="shared" si="6"/>
        <v>4525.6310187688932</v>
      </c>
      <c r="L42" s="19">
        <v>3328.5991387614199</v>
      </c>
      <c r="M42" s="19">
        <v>1005.23693990595</v>
      </c>
      <c r="N42" s="19">
        <v>0</v>
      </c>
      <c r="O42" s="19">
        <v>0</v>
      </c>
      <c r="P42" s="19">
        <v>0</v>
      </c>
      <c r="Q42" s="19">
        <v>0</v>
      </c>
      <c r="R42" s="19">
        <v>159.01498477157401</v>
      </c>
      <c r="S42" s="19">
        <v>32.779955329949203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</v>
      </c>
      <c r="E46" s="19">
        <f t="shared" si="3"/>
        <v>0</v>
      </c>
      <c r="F46" s="19">
        <f t="shared" si="4"/>
        <v>0</v>
      </c>
      <c r="G46" s="19">
        <v>0</v>
      </c>
      <c r="H46" s="19">
        <v>0</v>
      </c>
      <c r="I46" s="19">
        <f t="shared" si="5"/>
        <v>0</v>
      </c>
      <c r="J46" s="19">
        <v>0</v>
      </c>
      <c r="K46" s="19">
        <f t="shared" si="6"/>
        <v>0</v>
      </c>
      <c r="L46" s="19">
        <v>0</v>
      </c>
      <c r="M46" s="19">
        <v>0</v>
      </c>
      <c r="N46" s="19">
        <v>0</v>
      </c>
      <c r="O46" s="19">
        <v>0</v>
      </c>
      <c r="P46" s="19">
        <v>0</v>
      </c>
      <c r="Q46" s="19">
        <v>0</v>
      </c>
      <c r="R46" s="19">
        <v>0</v>
      </c>
      <c r="S46" s="19">
        <v>0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8.7009146758614389E-2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6.3416032528600411E-2</v>
      </c>
      <c r="E48" s="19">
        <f t="shared" si="3"/>
        <v>370.22279790196922</v>
      </c>
      <c r="F48" s="19">
        <f t="shared" si="4"/>
        <v>0</v>
      </c>
      <c r="G48" s="19">
        <v>0</v>
      </c>
      <c r="H48" s="19">
        <v>0</v>
      </c>
      <c r="I48" s="19">
        <f t="shared" si="5"/>
        <v>370.22279790196922</v>
      </c>
      <c r="J48" s="19">
        <v>56.4746640867411</v>
      </c>
      <c r="K48" s="19">
        <f t="shared" si="6"/>
        <v>313.74813381522813</v>
      </c>
      <c r="L48" s="19">
        <v>231.981222335025</v>
      </c>
      <c r="M48" s="19">
        <v>70.058329145177694</v>
      </c>
      <c r="N48" s="19">
        <v>0</v>
      </c>
      <c r="O48" s="19">
        <v>0</v>
      </c>
      <c r="P48" s="19">
        <v>0</v>
      </c>
      <c r="Q48" s="19">
        <v>0</v>
      </c>
      <c r="R48" s="19">
        <v>6.6094781725888501</v>
      </c>
      <c r="S48" s="19">
        <v>5.0991041624365696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0.23202439135630484</v>
      </c>
      <c r="E49" s="19">
        <f t="shared" si="3"/>
        <v>1354.5583967381078</v>
      </c>
      <c r="F49" s="19">
        <f t="shared" si="4"/>
        <v>0</v>
      </c>
      <c r="G49" s="19">
        <v>0</v>
      </c>
      <c r="H49" s="19">
        <v>0</v>
      </c>
      <c r="I49" s="19">
        <f t="shared" si="5"/>
        <v>1354.5583967381078</v>
      </c>
      <c r="J49" s="19">
        <v>206.627552044796</v>
      </c>
      <c r="K49" s="19">
        <f t="shared" si="6"/>
        <v>1147.9308446933119</v>
      </c>
      <c r="L49" s="19">
        <v>856.60723355939103</v>
      </c>
      <c r="M49" s="19">
        <v>258.69538453493601</v>
      </c>
      <c r="N49" s="19">
        <v>0</v>
      </c>
      <c r="O49" s="19">
        <v>0</v>
      </c>
      <c r="P49" s="19">
        <v>0</v>
      </c>
      <c r="Q49" s="19">
        <v>0</v>
      </c>
      <c r="R49" s="19">
        <v>26.072235532994899</v>
      </c>
      <c r="S49" s="19">
        <v>6.5559910659898497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8.6272291053386366E-2</v>
      </c>
      <c r="E51" s="19">
        <f t="shared" si="3"/>
        <v>503.65763516966962</v>
      </c>
      <c r="F51" s="19">
        <f t="shared" si="4"/>
        <v>0</v>
      </c>
      <c r="G51" s="19">
        <v>0</v>
      </c>
      <c r="H51" s="19">
        <v>0</v>
      </c>
      <c r="I51" s="19">
        <f t="shared" si="5"/>
        <v>503.65763516966962</v>
      </c>
      <c r="J51" s="19">
        <v>76.829130788593702</v>
      </c>
      <c r="K51" s="19">
        <f t="shared" si="6"/>
        <v>426.8285043810759</v>
      </c>
      <c r="L51" s="19">
        <v>308.70072657868002</v>
      </c>
      <c r="M51" s="19">
        <v>93.227619426761393</v>
      </c>
      <c r="N51" s="19">
        <v>0</v>
      </c>
      <c r="O51" s="19">
        <v>0</v>
      </c>
      <c r="P51" s="19">
        <v>0</v>
      </c>
      <c r="Q51" s="19">
        <v>0</v>
      </c>
      <c r="R51" s="19">
        <v>16.926213197969499</v>
      </c>
      <c r="S51" s="19">
        <v>7.9739451776649597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8.627229105338639E-3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0.24087350355655537</v>
      </c>
      <c r="E53" s="19">
        <f t="shared" si="3"/>
        <v>1406.2195137631704</v>
      </c>
      <c r="F53" s="19">
        <f t="shared" si="4"/>
        <v>0</v>
      </c>
      <c r="G53" s="19">
        <v>0</v>
      </c>
      <c r="H53" s="19">
        <v>0</v>
      </c>
      <c r="I53" s="19">
        <f t="shared" si="5"/>
        <v>1406.2195137631704</v>
      </c>
      <c r="J53" s="19">
        <v>214.508061421501</v>
      </c>
      <c r="K53" s="19">
        <f t="shared" si="6"/>
        <v>1191.7114523416694</v>
      </c>
      <c r="L53" s="19">
        <v>839.30806240812205</v>
      </c>
      <c r="M53" s="19">
        <v>253.47103484725301</v>
      </c>
      <c r="N53" s="19">
        <v>0</v>
      </c>
      <c r="O53" s="19">
        <v>0</v>
      </c>
      <c r="P53" s="19">
        <v>0</v>
      </c>
      <c r="Q53" s="19">
        <v>0</v>
      </c>
      <c r="R53" s="19">
        <v>79.551922842639598</v>
      </c>
      <c r="S53" s="19">
        <v>19.380432243654798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1.1555765095996768</v>
      </c>
      <c r="E54" s="19">
        <f t="shared" si="3"/>
        <v>6746.2556630429126</v>
      </c>
      <c r="F54" s="19">
        <f t="shared" si="4"/>
        <v>0</v>
      </c>
      <c r="G54" s="19">
        <v>0</v>
      </c>
      <c r="H54" s="19">
        <v>0</v>
      </c>
      <c r="I54" s="19">
        <f t="shared" si="5"/>
        <v>6746.2556630429126</v>
      </c>
      <c r="J54" s="19">
        <v>1029.08984690485</v>
      </c>
      <c r="K54" s="19">
        <f t="shared" si="6"/>
        <v>5717.1658161380628</v>
      </c>
      <c r="L54" s="19">
        <v>4026.5312162436499</v>
      </c>
      <c r="M54" s="19">
        <v>1216.0124273055801</v>
      </c>
      <c r="N54" s="19">
        <v>0</v>
      </c>
      <c r="O54" s="19">
        <v>0</v>
      </c>
      <c r="P54" s="19">
        <v>0</v>
      </c>
      <c r="Q54" s="19">
        <v>0</v>
      </c>
      <c r="R54" s="19">
        <v>381.645685279188</v>
      </c>
      <c r="S54" s="19">
        <v>92.976487309644696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0.18232429373683831</v>
      </c>
      <c r="E55" s="19">
        <f t="shared" si="3"/>
        <v>1064.4092268356619</v>
      </c>
      <c r="F55" s="19">
        <f t="shared" si="4"/>
        <v>0</v>
      </c>
      <c r="G55" s="19">
        <v>0</v>
      </c>
      <c r="H55" s="19">
        <v>0</v>
      </c>
      <c r="I55" s="19">
        <f t="shared" si="5"/>
        <v>1064.4092268356619</v>
      </c>
      <c r="J55" s="19">
        <v>162.367509178321</v>
      </c>
      <c r="K55" s="19">
        <f t="shared" si="6"/>
        <v>902.041717657341</v>
      </c>
      <c r="L55" s="19">
        <v>635.29714745177705</v>
      </c>
      <c r="M55" s="19">
        <v>191.859738530437</v>
      </c>
      <c r="N55" s="19">
        <v>0</v>
      </c>
      <c r="O55" s="19">
        <v>0</v>
      </c>
      <c r="P55" s="19">
        <v>0</v>
      </c>
      <c r="Q55" s="19">
        <v>0</v>
      </c>
      <c r="R55" s="19">
        <v>60.215208121827402</v>
      </c>
      <c r="S55" s="19">
        <v>14.6696235532995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8.1352586275817318E-2</v>
      </c>
      <c r="E56" s="19">
        <f t="shared" si="3"/>
        <v>474.93639867822151</v>
      </c>
      <c r="F56" s="19">
        <f t="shared" si="4"/>
        <v>0</v>
      </c>
      <c r="G56" s="19">
        <v>0</v>
      </c>
      <c r="H56" s="19">
        <v>0</v>
      </c>
      <c r="I56" s="19">
        <f t="shared" si="5"/>
        <v>474.93639867822151</v>
      </c>
      <c r="J56" s="19">
        <v>72.447925222101603</v>
      </c>
      <c r="K56" s="19">
        <f t="shared" si="6"/>
        <v>402.48847345611989</v>
      </c>
      <c r="L56" s="19">
        <v>283.467797623553</v>
      </c>
      <c r="M56" s="19">
        <v>85.607274882313106</v>
      </c>
      <c r="N56" s="19">
        <v>0</v>
      </c>
      <c r="O56" s="19">
        <v>0</v>
      </c>
      <c r="P56" s="19">
        <v>0</v>
      </c>
      <c r="Q56" s="19">
        <v>0</v>
      </c>
      <c r="R56" s="19">
        <v>26.867856243654799</v>
      </c>
      <c r="S56" s="19">
        <v>6.5455447065989798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0.30815373589324674</v>
      </c>
      <c r="E57" s="19">
        <f t="shared" si="3"/>
        <v>1799.0015101447746</v>
      </c>
      <c r="F57" s="19">
        <f t="shared" si="4"/>
        <v>0</v>
      </c>
      <c r="G57" s="19">
        <v>0</v>
      </c>
      <c r="H57" s="19">
        <v>0</v>
      </c>
      <c r="I57" s="19">
        <f t="shared" si="5"/>
        <v>1799.0015101447746</v>
      </c>
      <c r="J57" s="19">
        <v>274.42395917462699</v>
      </c>
      <c r="K57" s="19">
        <f t="shared" si="6"/>
        <v>1524.5775509701475</v>
      </c>
      <c r="L57" s="19">
        <v>1073.74165766497</v>
      </c>
      <c r="M57" s="19">
        <v>324.26998061482197</v>
      </c>
      <c r="N57" s="19">
        <v>0</v>
      </c>
      <c r="O57" s="19">
        <v>0</v>
      </c>
      <c r="P57" s="19">
        <v>0</v>
      </c>
      <c r="Q57" s="19">
        <v>0</v>
      </c>
      <c r="R57" s="19">
        <v>101.77218274111701</v>
      </c>
      <c r="S57" s="19">
        <v>24.7937299492386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0.13809852608549247</v>
      </c>
      <c r="E58" s="19">
        <f t="shared" si="3"/>
        <v>806.21919528710498</v>
      </c>
      <c r="F58" s="19">
        <f t="shared" si="4"/>
        <v>0</v>
      </c>
      <c r="G58" s="19">
        <v>0</v>
      </c>
      <c r="H58" s="19">
        <v>0</v>
      </c>
      <c r="I58" s="19">
        <f t="shared" si="5"/>
        <v>806.21919528710498</v>
      </c>
      <c r="J58" s="19">
        <v>122.98258911159201</v>
      </c>
      <c r="K58" s="19">
        <f t="shared" si="6"/>
        <v>683.23660617551297</v>
      </c>
      <c r="L58" s="19">
        <v>481.19533547208101</v>
      </c>
      <c r="M58" s="19">
        <v>145.32099131256899</v>
      </c>
      <c r="N58" s="19">
        <v>0</v>
      </c>
      <c r="O58" s="19">
        <v>0</v>
      </c>
      <c r="P58" s="19">
        <v>0</v>
      </c>
      <c r="Q58" s="19">
        <v>0</v>
      </c>
      <c r="R58" s="19">
        <v>45.609015228426401</v>
      </c>
      <c r="S58" s="19">
        <v>11.1112641624366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0.4565240531751818</v>
      </c>
      <c r="E59" s="19">
        <f t="shared" si="3"/>
        <v>2665.1874224367116</v>
      </c>
      <c r="F59" s="19">
        <f t="shared" si="4"/>
        <v>0</v>
      </c>
      <c r="G59" s="19">
        <v>0</v>
      </c>
      <c r="H59" s="19">
        <v>0</v>
      </c>
      <c r="I59" s="19">
        <f t="shared" si="5"/>
        <v>2665.1874224367116</v>
      </c>
      <c r="J59" s="19">
        <v>406.55401359204097</v>
      </c>
      <c r="K59" s="19">
        <f t="shared" si="6"/>
        <v>2258.6334088446706</v>
      </c>
      <c r="L59" s="19">
        <v>1590.7283817258899</v>
      </c>
      <c r="M59" s="19">
        <v>480.39997128121797</v>
      </c>
      <c r="N59" s="19">
        <v>0</v>
      </c>
      <c r="O59" s="19">
        <v>0</v>
      </c>
      <c r="P59" s="19">
        <v>0</v>
      </c>
      <c r="Q59" s="19">
        <v>0</v>
      </c>
      <c r="R59" s="19">
        <v>150.77360406091299</v>
      </c>
      <c r="S59" s="19">
        <v>36.731451776649699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8.5598259970346563E-3</v>
      </c>
      <c r="E61" s="19">
        <f t="shared" si="3"/>
        <v>49.972264170688327</v>
      </c>
      <c r="F61" s="19">
        <f t="shared" si="4"/>
        <v>0</v>
      </c>
      <c r="G61" s="19">
        <v>0</v>
      </c>
      <c r="H61" s="19">
        <v>0</v>
      </c>
      <c r="I61" s="19">
        <f t="shared" si="5"/>
        <v>49.972264170688327</v>
      </c>
      <c r="J61" s="19">
        <v>7.6228877548507601</v>
      </c>
      <c r="K61" s="19">
        <f t="shared" si="6"/>
        <v>42.349376415837568</v>
      </c>
      <c r="L61" s="19">
        <v>29.826157157360399</v>
      </c>
      <c r="M61" s="19">
        <v>9.0074994615228405</v>
      </c>
      <c r="N61" s="19">
        <v>0</v>
      </c>
      <c r="O61" s="19">
        <v>0</v>
      </c>
      <c r="P61" s="19">
        <v>0</v>
      </c>
      <c r="Q61" s="19">
        <v>0</v>
      </c>
      <c r="R61" s="19">
        <v>2.8270050761421399</v>
      </c>
      <c r="S61" s="19">
        <v>0.68871472081218399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0.14325320238659434</v>
      </c>
      <c r="E62" s="19">
        <f t="shared" si="7"/>
        <v>836.31219553293761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836.31219553293761</v>
      </c>
      <c r="J62" s="19">
        <f t="shared" si="7"/>
        <v>127.57304677621084</v>
      </c>
      <c r="K62" s="19">
        <f t="shared" si="7"/>
        <v>708.73914875672676</v>
      </c>
      <c r="L62" s="19">
        <f t="shared" si="7"/>
        <v>225.84821876954311</v>
      </c>
      <c r="M62" s="19">
        <f t="shared" si="7"/>
        <v>68.206162068402023</v>
      </c>
      <c r="N62" s="19">
        <f t="shared" si="7"/>
        <v>398.40600000000006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10.692162436548223</v>
      </c>
      <c r="S62" s="19">
        <f t="shared" si="7"/>
        <v>5.5866054822334981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E63/486.5/12</f>
        <v>1.8886670360080897E-2</v>
      </c>
      <c r="E63" s="19">
        <f t="shared" ref="E63:E69" si="9">F63+I63</f>
        <v>110.26038156215228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110.26038156215228</v>
      </c>
      <c r="J63" s="19">
        <v>16.8193802382944</v>
      </c>
      <c r="K63" s="19">
        <f t="shared" ref="K63:K69" si="12">SUM(L63:U63)</f>
        <v>93.441001323857876</v>
      </c>
      <c r="L63" s="19">
        <v>64.209088324873093</v>
      </c>
      <c r="M63" s="19">
        <v>19.3911446741117</v>
      </c>
      <c r="N63" s="19">
        <v>6.6</v>
      </c>
      <c r="O63" s="19">
        <v>0</v>
      </c>
      <c r="P63" s="19">
        <v>0</v>
      </c>
      <c r="Q63" s="19">
        <v>0</v>
      </c>
      <c r="R63" s="19">
        <v>1.8294091370558401</v>
      </c>
      <c r="S63" s="19">
        <v>1.41135918781726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7.9594535134909009E-2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1.1083004407613617E-2</v>
      </c>
      <c r="E67" s="19">
        <f t="shared" si="9"/>
        <v>64.702579731648299</v>
      </c>
      <c r="F67" s="19">
        <f t="shared" si="10"/>
        <v>0</v>
      </c>
      <c r="G67" s="19">
        <v>0</v>
      </c>
      <c r="H67" s="19">
        <v>0</v>
      </c>
      <c r="I67" s="19">
        <f t="shared" si="11"/>
        <v>64.702579731648299</v>
      </c>
      <c r="J67" s="19">
        <v>9.8698850438107595</v>
      </c>
      <c r="K67" s="19">
        <f t="shared" si="12"/>
        <v>54.832694687837538</v>
      </c>
      <c r="L67" s="19">
        <v>17.150040365482202</v>
      </c>
      <c r="M67" s="19">
        <v>5.1793121903756401</v>
      </c>
      <c r="N67" s="19">
        <v>31.12</v>
      </c>
      <c r="O67" s="19">
        <v>0</v>
      </c>
      <c r="P67" s="19">
        <v>0</v>
      </c>
      <c r="Q67" s="19">
        <v>0</v>
      </c>
      <c r="R67" s="19">
        <v>0.94034517766497305</v>
      </c>
      <c r="S67" s="19">
        <v>0.44299695431472003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1.68444962419954E-2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1.68444962419954E-2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SUM(D71:D73)</f>
        <v>4.7120120905341514</v>
      </c>
      <c r="E70" s="19">
        <f t="shared" si="13"/>
        <v>27508.726584538377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27508.726584538377</v>
      </c>
      <c r="J70" s="19">
        <f t="shared" si="13"/>
        <v>4196.2464281499224</v>
      </c>
      <c r="K70" s="19">
        <f t="shared" si="13"/>
        <v>23312.480156388454</v>
      </c>
      <c r="L70" s="19">
        <f t="shared" si="13"/>
        <v>10154.01694265178</v>
      </c>
      <c r="M70" s="19">
        <f t="shared" si="13"/>
        <v>3066.5131166808378</v>
      </c>
      <c r="N70" s="19">
        <f t="shared" si="13"/>
        <v>9014.5560000000005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470.71273583756312</v>
      </c>
      <c r="S70" s="19">
        <f t="shared" si="13"/>
        <v>606.68136121827297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22.5">
      <c r="A71" s="17" t="s">
        <v>134</v>
      </c>
      <c r="B71" s="18" t="s">
        <v>185</v>
      </c>
      <c r="C71" s="18"/>
      <c r="D71" s="19">
        <f>E71/486.5/12</f>
        <v>2.2037497517438847</v>
      </c>
      <c r="E71" s="19">
        <f>F71+I71</f>
        <v>12865.491050680797</v>
      </c>
      <c r="F71" s="19">
        <f>SUM(G71:H71)</f>
        <v>0</v>
      </c>
      <c r="G71" s="19">
        <v>0</v>
      </c>
      <c r="H71" s="19">
        <v>0</v>
      </c>
      <c r="I71" s="19">
        <f>SUM(J71:K71)</f>
        <v>12865.491050680797</v>
      </c>
      <c r="J71" s="19">
        <v>1962.5325331547001</v>
      </c>
      <c r="K71" s="19">
        <f>SUM(L71:U71)</f>
        <v>10902.958517526096</v>
      </c>
      <c r="L71" s="19">
        <v>5726.6221742132002</v>
      </c>
      <c r="M71" s="19">
        <v>1729.4398966123899</v>
      </c>
      <c r="N71" s="19">
        <v>2839.2719999999999</v>
      </c>
      <c r="O71" s="19">
        <v>0</v>
      </c>
      <c r="P71" s="19">
        <v>0</v>
      </c>
      <c r="Q71" s="19">
        <v>0</v>
      </c>
      <c r="R71" s="19">
        <v>265.47070050761403</v>
      </c>
      <c r="S71" s="19">
        <v>342.15374619289298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22.5">
      <c r="A72" s="17" t="s">
        <v>136</v>
      </c>
      <c r="B72" s="18" t="s">
        <v>184</v>
      </c>
      <c r="C72" s="18"/>
      <c r="D72" s="19">
        <f>E72/486.5/12</f>
        <v>2.4390527364115338</v>
      </c>
      <c r="E72" s="19">
        <f>F72+I72</f>
        <v>14239.189875170534</v>
      </c>
      <c r="F72" s="19">
        <f>SUM(G72:H72)</f>
        <v>0</v>
      </c>
      <c r="G72" s="19">
        <v>0</v>
      </c>
      <c r="H72" s="19">
        <v>0</v>
      </c>
      <c r="I72" s="19">
        <f>SUM(J72:K72)</f>
        <v>14239.189875170534</v>
      </c>
      <c r="J72" s="19">
        <v>2172.07981146669</v>
      </c>
      <c r="K72" s="19">
        <f>SUM(L72:U72)</f>
        <v>12067.110063703843</v>
      </c>
      <c r="L72" s="19">
        <v>4273.4917975066001</v>
      </c>
      <c r="M72" s="19">
        <v>1290.59452284699</v>
      </c>
      <c r="N72" s="19">
        <v>6049.5839999999998</v>
      </c>
      <c r="O72" s="19">
        <v>0</v>
      </c>
      <c r="P72" s="19">
        <v>0</v>
      </c>
      <c r="Q72" s="19">
        <v>0</v>
      </c>
      <c r="R72" s="19">
        <v>198.10751025380699</v>
      </c>
      <c r="S72" s="19">
        <v>255.332233096446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242</v>
      </c>
      <c r="C73" s="18"/>
      <c r="D73" s="19">
        <f>E73/486.5/12</f>
        <v>6.9209602378733553E-2</v>
      </c>
      <c r="E73" s="19">
        <f>F73+I73</f>
        <v>404.04565868704651</v>
      </c>
      <c r="F73" s="19">
        <f>SUM(G73:H73)</f>
        <v>0</v>
      </c>
      <c r="G73" s="19">
        <v>0</v>
      </c>
      <c r="H73" s="19">
        <v>0</v>
      </c>
      <c r="I73" s="19">
        <f>SUM(J73:K73)</f>
        <v>404.04565868704651</v>
      </c>
      <c r="J73" s="19">
        <v>61.6340835285325</v>
      </c>
      <c r="K73" s="19">
        <f>SUM(L73:U73)</f>
        <v>342.41157515851404</v>
      </c>
      <c r="L73" s="19">
        <v>153.90297093198001</v>
      </c>
      <c r="M73" s="19">
        <v>46.4786972214579</v>
      </c>
      <c r="N73" s="19">
        <v>125.7</v>
      </c>
      <c r="O73" s="19">
        <v>0</v>
      </c>
      <c r="P73" s="19">
        <v>0</v>
      </c>
      <c r="Q73" s="19">
        <v>0</v>
      </c>
      <c r="R73" s="19">
        <v>7.1345250761421202</v>
      </c>
      <c r="S73" s="19">
        <v>9.1953819289339904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>
      <c r="A74" s="13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6">
      <c r="A75" s="93" t="s">
        <v>142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</sheetData>
  <mergeCells count="22">
    <mergeCell ref="A14:U14"/>
    <mergeCell ref="A8:U8"/>
    <mergeCell ref="A9:U9"/>
    <mergeCell ref="A10:U10"/>
    <mergeCell ref="A11:U11"/>
    <mergeCell ref="A13:U13"/>
    <mergeCell ref="A78:R78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5:R75"/>
    <mergeCell ref="A76:R76"/>
    <mergeCell ref="A77:R77"/>
  </mergeCells>
  <pageMargins left="0.41666666666666669" right="0.1388888888888889" top="0.75" bottom="0.75" header="0.3" footer="0.3"/>
  <pageSetup paperSize="9" scale="50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 codeName="Лист23"/>
  <dimension ref="A2:Z76"/>
  <sheetViews>
    <sheetView topLeftCell="A18" zoomScaleNormal="100" workbookViewId="0">
      <selection activeCell="B71" sqref="B71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245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244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SUM(D24:D71)/2+D23</f>
        <v>13.574370905866855</v>
      </c>
      <c r="E22" s="15">
        <f t="shared" si="0"/>
        <v>62338.940948102958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62338.940948102958</v>
      </c>
      <c r="J22" s="15">
        <f t="shared" si="0"/>
        <v>9509.3299751343457</v>
      </c>
      <c r="K22" s="15">
        <f t="shared" si="0"/>
        <v>52829.610972968607</v>
      </c>
      <c r="L22" s="15">
        <f t="shared" si="0"/>
        <v>33283.633278185982</v>
      </c>
      <c r="M22" s="15">
        <f t="shared" si="0"/>
        <v>10051.657250012151</v>
      </c>
      <c r="N22" s="15">
        <f t="shared" si="0"/>
        <v>6898.2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1878.8631078003389</v>
      </c>
      <c r="S22" s="15">
        <f t="shared" si="0"/>
        <v>406.2995196101528</v>
      </c>
      <c r="T22" s="15">
        <f t="shared" si="0"/>
        <v>111.15781736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E23/382.7/12</f>
        <v>2.5913240556109973</v>
      </c>
      <c r="E23" s="19">
        <f>F23+I23</f>
        <v>11900.396592987943</v>
      </c>
      <c r="F23" s="19">
        <f>SUM(G23:H23)</f>
        <v>0</v>
      </c>
      <c r="G23" s="19">
        <v>0</v>
      </c>
      <c r="H23" s="19">
        <v>0</v>
      </c>
      <c r="I23" s="19">
        <f>SUM(J23:K23)</f>
        <v>11900.396592987943</v>
      </c>
      <c r="J23" s="19">
        <v>1815.31473452358</v>
      </c>
      <c r="K23" s="19">
        <f>SUM(L23:U23)</f>
        <v>10085.081858464364</v>
      </c>
      <c r="L23" s="19">
        <v>7418.3322102696102</v>
      </c>
      <c r="M23" s="19">
        <v>2240.3363275014199</v>
      </c>
      <c r="N23" s="19">
        <v>0</v>
      </c>
      <c r="O23" s="19">
        <v>0</v>
      </c>
      <c r="P23" s="19">
        <v>0</v>
      </c>
      <c r="Q23" s="19">
        <v>0</v>
      </c>
      <c r="R23" s="19">
        <v>315.25550333333399</v>
      </c>
      <c r="S23" s="19">
        <v>0</v>
      </c>
      <c r="T23" s="19">
        <v>111.15781736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9.0347742343887454</v>
      </c>
      <c r="E24" s="19">
        <f t="shared" si="1"/>
        <v>41491.29719400686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41491.29719400686</v>
      </c>
      <c r="J24" s="19">
        <f t="shared" si="1"/>
        <v>6329.1809278993487</v>
      </c>
      <c r="K24" s="19">
        <f t="shared" si="1"/>
        <v>35162.116266107521</v>
      </c>
      <c r="L24" s="19">
        <f t="shared" si="1"/>
        <v>24860.841016553928</v>
      </c>
      <c r="M24" s="19">
        <f t="shared" si="1"/>
        <v>7507.9739869992754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1560.4382034517764</v>
      </c>
      <c r="S24" s="19">
        <f t="shared" si="1"/>
        <v>381.46305910253852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E25/382.7/12</f>
        <v>0.36992997097269947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0.22768625781956234</v>
      </c>
      <c r="E27" s="19">
        <f t="shared" si="3"/>
        <v>1045.6263704105581</v>
      </c>
      <c r="F27" s="19">
        <f t="shared" si="4"/>
        <v>0</v>
      </c>
      <c r="G27" s="19">
        <v>0</v>
      </c>
      <c r="H27" s="19">
        <v>0</v>
      </c>
      <c r="I27" s="19">
        <f t="shared" si="5"/>
        <v>1045.6263704105581</v>
      </c>
      <c r="J27" s="19">
        <v>159.50232768974601</v>
      </c>
      <c r="K27" s="19">
        <f t="shared" si="6"/>
        <v>886.1240427208121</v>
      </c>
      <c r="L27" s="19">
        <v>507.458923857868</v>
      </c>
      <c r="M27" s="19">
        <v>153.25259500507599</v>
      </c>
      <c r="N27" s="19">
        <v>0</v>
      </c>
      <c r="O27" s="19">
        <v>199.8</v>
      </c>
      <c r="P27" s="19">
        <v>0</v>
      </c>
      <c r="Q27" s="19">
        <v>0</v>
      </c>
      <c r="R27" s="19">
        <v>14.4582335025381</v>
      </c>
      <c r="S27" s="19">
        <v>11.15429035533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2.4225915834437058E-2</v>
      </c>
      <c r="E28" s="19">
        <f t="shared" si="3"/>
        <v>111.25509587806874</v>
      </c>
      <c r="F28" s="19">
        <f t="shared" si="4"/>
        <v>0</v>
      </c>
      <c r="G28" s="19">
        <v>0</v>
      </c>
      <c r="H28" s="19">
        <v>0</v>
      </c>
      <c r="I28" s="19">
        <f t="shared" si="5"/>
        <v>111.25509587806874</v>
      </c>
      <c r="J28" s="19">
        <v>16.971116320383398</v>
      </c>
      <c r="K28" s="19">
        <f t="shared" si="6"/>
        <v>94.283979557685342</v>
      </c>
      <c r="L28" s="19">
        <v>69.345815390862995</v>
      </c>
      <c r="M28" s="19">
        <v>20.9424362480406</v>
      </c>
      <c r="N28" s="19">
        <v>0</v>
      </c>
      <c r="O28" s="19">
        <v>0</v>
      </c>
      <c r="P28" s="19">
        <v>0</v>
      </c>
      <c r="Q28" s="19">
        <v>0</v>
      </c>
      <c r="R28" s="19">
        <v>3.3128121827411201</v>
      </c>
      <c r="S28" s="19">
        <v>0.68291573604060996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4.8451831668874096E-2</v>
      </c>
      <c r="E29" s="19">
        <f t="shared" si="3"/>
        <v>222.51019175613737</v>
      </c>
      <c r="F29" s="19">
        <f t="shared" si="4"/>
        <v>0</v>
      </c>
      <c r="G29" s="19">
        <v>0</v>
      </c>
      <c r="H29" s="19">
        <v>0</v>
      </c>
      <c r="I29" s="19">
        <f t="shared" si="5"/>
        <v>222.51019175613737</v>
      </c>
      <c r="J29" s="19">
        <v>33.942232640766697</v>
      </c>
      <c r="K29" s="19">
        <f t="shared" si="6"/>
        <v>188.56795911537068</v>
      </c>
      <c r="L29" s="19">
        <v>138.69163078172599</v>
      </c>
      <c r="M29" s="19">
        <v>41.884872496081201</v>
      </c>
      <c r="N29" s="19">
        <v>0</v>
      </c>
      <c r="O29" s="19">
        <v>0</v>
      </c>
      <c r="P29" s="19">
        <v>0</v>
      </c>
      <c r="Q29" s="19">
        <v>0</v>
      </c>
      <c r="R29" s="19">
        <v>6.6256243654822402</v>
      </c>
      <c r="S29" s="19">
        <v>1.3658314720812199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0.21763027685170419</v>
      </c>
      <c r="E30" s="19">
        <f t="shared" si="3"/>
        <v>999.44528341376633</v>
      </c>
      <c r="F30" s="19">
        <f t="shared" si="4"/>
        <v>0</v>
      </c>
      <c r="G30" s="19">
        <v>0</v>
      </c>
      <c r="H30" s="19">
        <v>0</v>
      </c>
      <c r="I30" s="19">
        <f t="shared" si="5"/>
        <v>999.44528341376633</v>
      </c>
      <c r="J30" s="19">
        <v>152.457755097015</v>
      </c>
      <c r="K30" s="19">
        <f t="shared" si="6"/>
        <v>846.98752831675131</v>
      </c>
      <c r="L30" s="19">
        <v>596.52314314720797</v>
      </c>
      <c r="M30" s="19">
        <v>180.14998923045701</v>
      </c>
      <c r="N30" s="19">
        <v>0</v>
      </c>
      <c r="O30" s="19">
        <v>0</v>
      </c>
      <c r="P30" s="19">
        <v>0</v>
      </c>
      <c r="Q30" s="19">
        <v>0</v>
      </c>
      <c r="R30" s="19">
        <v>56.540101522842598</v>
      </c>
      <c r="S30" s="19">
        <v>13.7742944162437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0.29071099001324413</v>
      </c>
      <c r="E31" s="19">
        <f t="shared" si="3"/>
        <v>1335.0611505368224</v>
      </c>
      <c r="F31" s="19">
        <f t="shared" si="4"/>
        <v>0</v>
      </c>
      <c r="G31" s="19">
        <v>0</v>
      </c>
      <c r="H31" s="19">
        <v>0</v>
      </c>
      <c r="I31" s="19">
        <f t="shared" si="5"/>
        <v>1335.0611505368224</v>
      </c>
      <c r="J31" s="19">
        <v>203.6533958446</v>
      </c>
      <c r="K31" s="19">
        <f t="shared" si="6"/>
        <v>1131.4077546922224</v>
      </c>
      <c r="L31" s="19">
        <v>832.14978469035498</v>
      </c>
      <c r="M31" s="19">
        <v>251.30923497648701</v>
      </c>
      <c r="N31" s="19">
        <v>0</v>
      </c>
      <c r="O31" s="19">
        <v>0</v>
      </c>
      <c r="P31" s="19">
        <v>0</v>
      </c>
      <c r="Q31" s="19">
        <v>0</v>
      </c>
      <c r="R31" s="19">
        <v>39.753746192893303</v>
      </c>
      <c r="S31" s="19">
        <v>8.1949888324873008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0.4651375840211916</v>
      </c>
      <c r="E32" s="19">
        <f t="shared" si="3"/>
        <v>2136.0978408589203</v>
      </c>
      <c r="F32" s="19">
        <f t="shared" si="4"/>
        <v>0</v>
      </c>
      <c r="G32" s="19">
        <v>0</v>
      </c>
      <c r="H32" s="19">
        <v>0</v>
      </c>
      <c r="I32" s="19">
        <f t="shared" si="5"/>
        <v>2136.0978408589203</v>
      </c>
      <c r="J32" s="19">
        <v>325.84543335136101</v>
      </c>
      <c r="K32" s="19">
        <f t="shared" si="6"/>
        <v>1810.2524075075592</v>
      </c>
      <c r="L32" s="19">
        <v>1331.4396555045701</v>
      </c>
      <c r="M32" s="19">
        <v>402.09477596238003</v>
      </c>
      <c r="N32" s="19">
        <v>0</v>
      </c>
      <c r="O32" s="19">
        <v>0</v>
      </c>
      <c r="P32" s="19">
        <v>0</v>
      </c>
      <c r="Q32" s="19">
        <v>0</v>
      </c>
      <c r="R32" s="19">
        <v>63.605993908629401</v>
      </c>
      <c r="S32" s="19">
        <v>13.111982131979699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0.4651375840211916</v>
      </c>
      <c r="E33" s="19">
        <f t="shared" si="3"/>
        <v>2136.0978408589203</v>
      </c>
      <c r="F33" s="19">
        <f t="shared" si="4"/>
        <v>0</v>
      </c>
      <c r="G33" s="19">
        <v>0</v>
      </c>
      <c r="H33" s="19">
        <v>0</v>
      </c>
      <c r="I33" s="19">
        <f t="shared" si="5"/>
        <v>2136.0978408589203</v>
      </c>
      <c r="J33" s="19">
        <v>325.84543335136101</v>
      </c>
      <c r="K33" s="19">
        <f t="shared" si="6"/>
        <v>1810.2524075075592</v>
      </c>
      <c r="L33" s="19">
        <v>1331.4396555045701</v>
      </c>
      <c r="M33" s="19">
        <v>402.09477596238003</v>
      </c>
      <c r="N33" s="19">
        <v>0</v>
      </c>
      <c r="O33" s="19">
        <v>0</v>
      </c>
      <c r="P33" s="19">
        <v>0</v>
      </c>
      <c r="Q33" s="19">
        <v>0</v>
      </c>
      <c r="R33" s="19">
        <v>63.605993908629401</v>
      </c>
      <c r="S33" s="19">
        <v>13.111982131979699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0.29071099001324413</v>
      </c>
      <c r="E34" s="19">
        <f t="shared" si="3"/>
        <v>1335.0611505368224</v>
      </c>
      <c r="F34" s="19">
        <f t="shared" si="4"/>
        <v>0</v>
      </c>
      <c r="G34" s="19">
        <v>0</v>
      </c>
      <c r="H34" s="19">
        <v>0</v>
      </c>
      <c r="I34" s="19">
        <f t="shared" si="5"/>
        <v>1335.0611505368224</v>
      </c>
      <c r="J34" s="19">
        <v>203.6533958446</v>
      </c>
      <c r="K34" s="19">
        <f t="shared" si="6"/>
        <v>1131.4077546922224</v>
      </c>
      <c r="L34" s="19">
        <v>832.14978469035498</v>
      </c>
      <c r="M34" s="19">
        <v>251.30923497648701</v>
      </c>
      <c r="N34" s="19">
        <v>0</v>
      </c>
      <c r="O34" s="19">
        <v>0</v>
      </c>
      <c r="P34" s="19">
        <v>0</v>
      </c>
      <c r="Q34" s="19">
        <v>0</v>
      </c>
      <c r="R34" s="19">
        <v>39.753746192893303</v>
      </c>
      <c r="S34" s="19">
        <v>8.1949888324873008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0.11628439600529776</v>
      </c>
      <c r="E35" s="19">
        <f t="shared" si="3"/>
        <v>534.0244602147294</v>
      </c>
      <c r="F35" s="19">
        <f t="shared" si="4"/>
        <v>0</v>
      </c>
      <c r="G35" s="19">
        <v>0</v>
      </c>
      <c r="H35" s="19">
        <v>0</v>
      </c>
      <c r="I35" s="19">
        <f t="shared" si="5"/>
        <v>534.0244602147294</v>
      </c>
      <c r="J35" s="19">
        <v>81.461358337840096</v>
      </c>
      <c r="K35" s="19">
        <f t="shared" si="6"/>
        <v>452.56310187688933</v>
      </c>
      <c r="L35" s="19">
        <v>332.859913876142</v>
      </c>
      <c r="M35" s="19">
        <v>100.52369399059501</v>
      </c>
      <c r="N35" s="19">
        <v>0</v>
      </c>
      <c r="O35" s="19">
        <v>0</v>
      </c>
      <c r="P35" s="19">
        <v>0</v>
      </c>
      <c r="Q35" s="19">
        <v>0</v>
      </c>
      <c r="R35" s="19">
        <v>15.9014984771574</v>
      </c>
      <c r="S35" s="19">
        <v>3.27799553299492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v>0</v>
      </c>
      <c r="H37" s="19">
        <v>0</v>
      </c>
      <c r="I37" s="19">
        <f t="shared" si="5"/>
        <v>0</v>
      </c>
      <c r="J37" s="19">
        <v>0</v>
      </c>
      <c r="K37" s="19">
        <f t="shared" si="6"/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0.66863527703046299</v>
      </c>
      <c r="E40" s="19">
        <f t="shared" si="3"/>
        <v>3070.6406462346981</v>
      </c>
      <c r="F40" s="19">
        <f t="shared" si="4"/>
        <v>0</v>
      </c>
      <c r="G40" s="19">
        <v>0</v>
      </c>
      <c r="H40" s="19">
        <v>0</v>
      </c>
      <c r="I40" s="19">
        <f t="shared" si="5"/>
        <v>3070.6406462346981</v>
      </c>
      <c r="J40" s="19">
        <v>468.40281044258103</v>
      </c>
      <c r="K40" s="19">
        <f t="shared" si="6"/>
        <v>2602.237835792117</v>
      </c>
      <c r="L40" s="19">
        <v>1913.9445047878201</v>
      </c>
      <c r="M40" s="19">
        <v>578.01124044592098</v>
      </c>
      <c r="N40" s="19">
        <v>0</v>
      </c>
      <c r="O40" s="19">
        <v>0</v>
      </c>
      <c r="P40" s="19">
        <v>0</v>
      </c>
      <c r="Q40" s="19">
        <v>0</v>
      </c>
      <c r="R40" s="19">
        <v>91.433616243654797</v>
      </c>
      <c r="S40" s="19">
        <v>18.8484743147208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0.43043404231793292</v>
      </c>
      <c r="E41" s="19">
        <f t="shared" si="3"/>
        <v>1976.725295940875</v>
      </c>
      <c r="F41" s="19">
        <f t="shared" si="4"/>
        <v>0</v>
      </c>
      <c r="G41" s="19">
        <v>0</v>
      </c>
      <c r="H41" s="19">
        <v>0</v>
      </c>
      <c r="I41" s="19">
        <f t="shared" si="5"/>
        <v>1976.725295940875</v>
      </c>
      <c r="J41" s="19">
        <v>301.53436717742198</v>
      </c>
      <c r="K41" s="19">
        <f t="shared" si="6"/>
        <v>1675.190928763453</v>
      </c>
      <c r="L41" s="19">
        <v>1238.6140263959401</v>
      </c>
      <c r="M41" s="19">
        <v>374.06143597157399</v>
      </c>
      <c r="N41" s="19">
        <v>0</v>
      </c>
      <c r="O41" s="19">
        <v>0</v>
      </c>
      <c r="P41" s="19">
        <v>0</v>
      </c>
      <c r="Q41" s="19">
        <v>0</v>
      </c>
      <c r="R41" s="19">
        <v>35.2898923857868</v>
      </c>
      <c r="S41" s="19">
        <v>27.2255740101523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1.3372705540609253</v>
      </c>
      <c r="E42" s="19">
        <f t="shared" si="3"/>
        <v>6141.2812924693935</v>
      </c>
      <c r="F42" s="19">
        <f t="shared" si="4"/>
        <v>0</v>
      </c>
      <c r="G42" s="19">
        <v>0</v>
      </c>
      <c r="H42" s="19">
        <v>0</v>
      </c>
      <c r="I42" s="19">
        <f t="shared" si="5"/>
        <v>6141.2812924693935</v>
      </c>
      <c r="J42" s="19">
        <v>936.80562088516206</v>
      </c>
      <c r="K42" s="19">
        <f t="shared" si="6"/>
        <v>5204.4756715842313</v>
      </c>
      <c r="L42" s="19">
        <v>3827.8890095756401</v>
      </c>
      <c r="M42" s="19">
        <v>1156.0224808918399</v>
      </c>
      <c r="N42" s="19">
        <v>0</v>
      </c>
      <c r="O42" s="19">
        <v>0</v>
      </c>
      <c r="P42" s="19">
        <v>0</v>
      </c>
      <c r="Q42" s="19">
        <v>0</v>
      </c>
      <c r="R42" s="19">
        <v>182.86723248730999</v>
      </c>
      <c r="S42" s="19">
        <v>37.6969486294416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0.49159422696125149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7.3739134044187638E-2</v>
      </c>
      <c r="E47" s="19">
        <f t="shared" si="3"/>
        <v>338.6395991845273</v>
      </c>
      <c r="F47" s="19">
        <f t="shared" si="4"/>
        <v>0</v>
      </c>
      <c r="G47" s="19">
        <v>0</v>
      </c>
      <c r="H47" s="19">
        <v>0</v>
      </c>
      <c r="I47" s="19">
        <f t="shared" si="5"/>
        <v>338.6395991845273</v>
      </c>
      <c r="J47" s="19">
        <v>51.656888011199101</v>
      </c>
      <c r="K47" s="19">
        <f t="shared" si="6"/>
        <v>286.9827111733282</v>
      </c>
      <c r="L47" s="19">
        <v>214.15180838984799</v>
      </c>
      <c r="M47" s="19">
        <v>64.673846133734003</v>
      </c>
      <c r="N47" s="19">
        <v>0</v>
      </c>
      <c r="O47" s="19">
        <v>0</v>
      </c>
      <c r="P47" s="19">
        <v>0</v>
      </c>
      <c r="Q47" s="19">
        <v>0</v>
      </c>
      <c r="R47" s="19">
        <v>6.5180588832487398</v>
      </c>
      <c r="S47" s="19">
        <v>1.63899776649746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8.0616409263559188E-2</v>
      </c>
      <c r="E48" s="19">
        <f t="shared" si="3"/>
        <v>370.22279790196922</v>
      </c>
      <c r="F48" s="19">
        <f t="shared" si="4"/>
        <v>0</v>
      </c>
      <c r="G48" s="19">
        <v>0</v>
      </c>
      <c r="H48" s="19">
        <v>0</v>
      </c>
      <c r="I48" s="19">
        <f t="shared" si="5"/>
        <v>370.22279790196922</v>
      </c>
      <c r="J48" s="19">
        <v>56.4746640867411</v>
      </c>
      <c r="K48" s="19">
        <f t="shared" si="6"/>
        <v>313.74813381522813</v>
      </c>
      <c r="L48" s="19">
        <v>231.981222335025</v>
      </c>
      <c r="M48" s="19">
        <v>70.058329145177694</v>
      </c>
      <c r="N48" s="19">
        <v>0</v>
      </c>
      <c r="O48" s="19">
        <v>0</v>
      </c>
      <c r="P48" s="19">
        <v>0</v>
      </c>
      <c r="Q48" s="19">
        <v>0</v>
      </c>
      <c r="R48" s="19">
        <v>6.6094781725888501</v>
      </c>
      <c r="S48" s="19">
        <v>5.0991041624365696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0.29495653617675027</v>
      </c>
      <c r="E49" s="19">
        <f t="shared" si="3"/>
        <v>1354.5583967381078</v>
      </c>
      <c r="F49" s="19">
        <f t="shared" si="4"/>
        <v>0</v>
      </c>
      <c r="G49" s="19">
        <v>0</v>
      </c>
      <c r="H49" s="19">
        <v>0</v>
      </c>
      <c r="I49" s="19">
        <f t="shared" si="5"/>
        <v>1354.5583967381078</v>
      </c>
      <c r="J49" s="19">
        <v>206.627552044796</v>
      </c>
      <c r="K49" s="19">
        <f t="shared" si="6"/>
        <v>1147.9308446933119</v>
      </c>
      <c r="L49" s="19">
        <v>856.60723355939103</v>
      </c>
      <c r="M49" s="19">
        <v>258.69538453493601</v>
      </c>
      <c r="N49" s="19">
        <v>0</v>
      </c>
      <c r="O49" s="19">
        <v>0</v>
      </c>
      <c r="P49" s="19">
        <v>0</v>
      </c>
      <c r="Q49" s="19">
        <v>0</v>
      </c>
      <c r="R49" s="19">
        <v>26.072235532994899</v>
      </c>
      <c r="S49" s="19">
        <v>6.5559910659898497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1.096719874509341E-2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0.13609146645793249</v>
      </c>
      <c r="E53" s="19">
        <f t="shared" si="3"/>
        <v>624.98645056140913</v>
      </c>
      <c r="F53" s="19">
        <f t="shared" si="4"/>
        <v>0</v>
      </c>
      <c r="G53" s="19">
        <v>0</v>
      </c>
      <c r="H53" s="19">
        <v>0</v>
      </c>
      <c r="I53" s="19">
        <f t="shared" si="5"/>
        <v>624.98645056140913</v>
      </c>
      <c r="J53" s="19">
        <v>95.3369161873336</v>
      </c>
      <c r="K53" s="19">
        <f t="shared" si="6"/>
        <v>529.64953437407553</v>
      </c>
      <c r="L53" s="19">
        <v>373.02580551472101</v>
      </c>
      <c r="M53" s="19">
        <v>112.653793265446</v>
      </c>
      <c r="N53" s="19">
        <v>0</v>
      </c>
      <c r="O53" s="19">
        <v>0</v>
      </c>
      <c r="P53" s="19">
        <v>0</v>
      </c>
      <c r="Q53" s="19">
        <v>0</v>
      </c>
      <c r="R53" s="19">
        <v>35.356410152284198</v>
      </c>
      <c r="S53" s="19">
        <v>8.6135254416243594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2.3504069899984046</v>
      </c>
      <c r="E54" s="19">
        <f t="shared" si="3"/>
        <v>10794.009060868673</v>
      </c>
      <c r="F54" s="19">
        <f t="shared" si="4"/>
        <v>0</v>
      </c>
      <c r="G54" s="19">
        <v>0</v>
      </c>
      <c r="H54" s="19">
        <v>0</v>
      </c>
      <c r="I54" s="19">
        <f t="shared" si="5"/>
        <v>10794.009060868673</v>
      </c>
      <c r="J54" s="19">
        <v>1646.54375504776</v>
      </c>
      <c r="K54" s="19">
        <f t="shared" si="6"/>
        <v>9147.4653058209133</v>
      </c>
      <c r="L54" s="19">
        <v>6442.4499459898498</v>
      </c>
      <c r="M54" s="19">
        <v>1945.61988368893</v>
      </c>
      <c r="N54" s="19">
        <v>0</v>
      </c>
      <c r="O54" s="19">
        <v>0</v>
      </c>
      <c r="P54" s="19">
        <v>0</v>
      </c>
      <c r="Q54" s="19">
        <v>0</v>
      </c>
      <c r="R54" s="19">
        <v>610.63309644670096</v>
      </c>
      <c r="S54" s="19">
        <v>148.762379695432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5.1505832188236768E-2</v>
      </c>
      <c r="E55" s="19">
        <f t="shared" si="3"/>
        <v>236.53538374125856</v>
      </c>
      <c r="F55" s="19">
        <f t="shared" si="4"/>
        <v>0</v>
      </c>
      <c r="G55" s="19">
        <v>0</v>
      </c>
      <c r="H55" s="19">
        <v>0</v>
      </c>
      <c r="I55" s="19">
        <f t="shared" si="5"/>
        <v>236.53538374125856</v>
      </c>
      <c r="J55" s="19">
        <v>36.081668706293698</v>
      </c>
      <c r="K55" s="19">
        <f t="shared" si="6"/>
        <v>200.45371503496486</v>
      </c>
      <c r="L55" s="19">
        <v>141.17714387817301</v>
      </c>
      <c r="M55" s="19">
        <v>42.635497451208103</v>
      </c>
      <c r="N55" s="19">
        <v>0</v>
      </c>
      <c r="O55" s="19">
        <v>0</v>
      </c>
      <c r="P55" s="19">
        <v>0</v>
      </c>
      <c r="Q55" s="19">
        <v>0</v>
      </c>
      <c r="R55" s="19">
        <v>13.3811573604061</v>
      </c>
      <c r="S55" s="19">
        <v>3.2599163451776598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4.5963514471079873E-2</v>
      </c>
      <c r="E56" s="19">
        <f t="shared" si="3"/>
        <v>211.08284385698718</v>
      </c>
      <c r="F56" s="19">
        <f t="shared" si="4"/>
        <v>0</v>
      </c>
      <c r="G56" s="19">
        <v>0</v>
      </c>
      <c r="H56" s="19">
        <v>0</v>
      </c>
      <c r="I56" s="19">
        <f t="shared" si="5"/>
        <v>211.08284385698718</v>
      </c>
      <c r="J56" s="19">
        <v>32.199077876489604</v>
      </c>
      <c r="K56" s="19">
        <f t="shared" si="6"/>
        <v>178.88376598049757</v>
      </c>
      <c r="L56" s="19">
        <v>125.98568783269</v>
      </c>
      <c r="M56" s="19">
        <v>38.047677725472496</v>
      </c>
      <c r="N56" s="19">
        <v>0</v>
      </c>
      <c r="O56" s="19">
        <v>0</v>
      </c>
      <c r="P56" s="19">
        <v>0</v>
      </c>
      <c r="Q56" s="19">
        <v>0</v>
      </c>
      <c r="R56" s="19">
        <v>11.941269441624399</v>
      </c>
      <c r="S56" s="19">
        <v>2.9091309807106698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0.34820844296272663</v>
      </c>
      <c r="E57" s="19">
        <f t="shared" si="3"/>
        <v>1599.1124534620258</v>
      </c>
      <c r="F57" s="19">
        <f t="shared" si="4"/>
        <v>0</v>
      </c>
      <c r="G57" s="19">
        <v>0</v>
      </c>
      <c r="H57" s="19">
        <v>0</v>
      </c>
      <c r="I57" s="19">
        <f t="shared" si="5"/>
        <v>1599.1124534620258</v>
      </c>
      <c r="J57" s="19">
        <v>243.93240815522401</v>
      </c>
      <c r="K57" s="19">
        <f t="shared" si="6"/>
        <v>1355.1800453068017</v>
      </c>
      <c r="L57" s="19">
        <v>954.43702903553299</v>
      </c>
      <c r="M57" s="19">
        <v>288.23998276873101</v>
      </c>
      <c r="N57" s="19">
        <v>0</v>
      </c>
      <c r="O57" s="19">
        <v>0</v>
      </c>
      <c r="P57" s="19">
        <v>0</v>
      </c>
      <c r="Q57" s="19">
        <v>0</v>
      </c>
      <c r="R57" s="19">
        <v>90.464162436547895</v>
      </c>
      <c r="S57" s="19">
        <v>22.038871065989799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0.14044407199496653</v>
      </c>
      <c r="E58" s="19">
        <f t="shared" si="3"/>
        <v>644.97535622968428</v>
      </c>
      <c r="F58" s="19">
        <f t="shared" si="4"/>
        <v>0</v>
      </c>
      <c r="G58" s="19">
        <v>0</v>
      </c>
      <c r="H58" s="19">
        <v>0</v>
      </c>
      <c r="I58" s="19">
        <f t="shared" si="5"/>
        <v>644.97535622968428</v>
      </c>
      <c r="J58" s="19">
        <v>98.3860712892739</v>
      </c>
      <c r="K58" s="19">
        <f t="shared" si="6"/>
        <v>546.58928494041038</v>
      </c>
      <c r="L58" s="19">
        <v>384.95626837766503</v>
      </c>
      <c r="M58" s="19">
        <v>116.25679305005499</v>
      </c>
      <c r="N58" s="19">
        <v>0</v>
      </c>
      <c r="O58" s="19">
        <v>0</v>
      </c>
      <c r="P58" s="19">
        <v>0</v>
      </c>
      <c r="Q58" s="19">
        <v>0</v>
      </c>
      <c r="R58" s="19">
        <v>36.487212182741096</v>
      </c>
      <c r="S58" s="19">
        <v>8.8890113299492501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5.8034740493787818E-2</v>
      </c>
      <c r="E59" s="19">
        <f t="shared" si="3"/>
        <v>266.51874224367117</v>
      </c>
      <c r="F59" s="19">
        <f t="shared" si="4"/>
        <v>0</v>
      </c>
      <c r="G59" s="19">
        <v>0</v>
      </c>
      <c r="H59" s="19">
        <v>0</v>
      </c>
      <c r="I59" s="19">
        <f t="shared" si="5"/>
        <v>266.51874224367117</v>
      </c>
      <c r="J59" s="19">
        <v>40.655401359204099</v>
      </c>
      <c r="K59" s="19">
        <f t="shared" si="6"/>
        <v>225.86334088446705</v>
      </c>
      <c r="L59" s="19">
        <v>159.072838172589</v>
      </c>
      <c r="M59" s="19">
        <v>48.039997128121797</v>
      </c>
      <c r="N59" s="19">
        <v>0</v>
      </c>
      <c r="O59" s="19">
        <v>0</v>
      </c>
      <c r="P59" s="19">
        <v>0</v>
      </c>
      <c r="Q59" s="19">
        <v>0</v>
      </c>
      <c r="R59" s="19">
        <v>15.0773604060913</v>
      </c>
      <c r="S59" s="19">
        <v>3.6731451776649702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0.12519233465720564</v>
      </c>
      <c r="E62" s="19">
        <f t="shared" si="7"/>
        <v>574.93327767975109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574.93327767975109</v>
      </c>
      <c r="J62" s="19">
        <f t="shared" si="7"/>
        <v>87.701686425724702</v>
      </c>
      <c r="K62" s="19">
        <f t="shared" si="7"/>
        <v>487.2315912540264</v>
      </c>
      <c r="L62" s="19">
        <f t="shared" si="7"/>
        <v>88.647895845685298</v>
      </c>
      <c r="M62" s="19">
        <f t="shared" si="7"/>
        <v>26.77166454539698</v>
      </c>
      <c r="N62" s="19">
        <f t="shared" si="7"/>
        <v>366.6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3.1694010152284298</v>
      </c>
      <c r="S62" s="19">
        <f t="shared" si="7"/>
        <v>2.0426298477157379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E63/382.7/12</f>
        <v>2.4009315730805739E-2</v>
      </c>
      <c r="E63" s="19">
        <f t="shared" ref="E63:E69" si="9">F63+I63</f>
        <v>110.26038156215228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110.26038156215228</v>
      </c>
      <c r="J63" s="19">
        <v>16.8193802382944</v>
      </c>
      <c r="K63" s="19">
        <f t="shared" ref="K63:K69" si="12">SUM(L63:U63)</f>
        <v>93.441001323857876</v>
      </c>
      <c r="L63" s="19">
        <v>64.209088324873093</v>
      </c>
      <c r="M63" s="19">
        <v>19.3911446741117</v>
      </c>
      <c r="N63" s="19">
        <v>6.6</v>
      </c>
      <c r="O63" s="19">
        <v>0</v>
      </c>
      <c r="P63" s="19">
        <v>0</v>
      </c>
      <c r="Q63" s="19">
        <v>0</v>
      </c>
      <c r="R63" s="19">
        <v>1.8294091370558401</v>
      </c>
      <c r="S63" s="19">
        <v>1.41135918781726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0.1011830189263999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0</v>
      </c>
      <c r="E67" s="19">
        <f t="shared" si="9"/>
        <v>0</v>
      </c>
      <c r="F67" s="19">
        <f t="shared" si="10"/>
        <v>0</v>
      </c>
      <c r="G67" s="19">
        <v>0</v>
      </c>
      <c r="H67" s="19">
        <v>0</v>
      </c>
      <c r="I67" s="19">
        <f t="shared" si="11"/>
        <v>0</v>
      </c>
      <c r="J67" s="19">
        <v>0</v>
      </c>
      <c r="K67" s="19">
        <f t="shared" si="12"/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0</v>
      </c>
      <c r="E68" s="19">
        <f t="shared" si="9"/>
        <v>0</v>
      </c>
      <c r="F68" s="19">
        <f t="shared" si="10"/>
        <v>0</v>
      </c>
      <c r="G68" s="19">
        <v>0</v>
      </c>
      <c r="H68" s="19">
        <v>0</v>
      </c>
      <c r="I68" s="19">
        <f t="shared" si="11"/>
        <v>0</v>
      </c>
      <c r="J68" s="19">
        <v>0</v>
      </c>
      <c r="K68" s="19">
        <f t="shared" si="12"/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0</v>
      </c>
      <c r="E69" s="19">
        <f t="shared" si="9"/>
        <v>0</v>
      </c>
      <c r="F69" s="19">
        <f t="shared" si="10"/>
        <v>0</v>
      </c>
      <c r="G69" s="19">
        <v>0</v>
      </c>
      <c r="H69" s="19">
        <v>0</v>
      </c>
      <c r="I69" s="19">
        <f t="shared" si="11"/>
        <v>0</v>
      </c>
      <c r="J69" s="19">
        <v>0</v>
      </c>
      <c r="K69" s="19">
        <f t="shared" si="12"/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SUM(D71:D71)</f>
        <v>1.8230802812099116</v>
      </c>
      <c r="E70" s="19">
        <f t="shared" si="13"/>
        <v>8372.3138834283982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8372.3138834283982</v>
      </c>
      <c r="J70" s="19">
        <f t="shared" si="13"/>
        <v>1277.1326262856901</v>
      </c>
      <c r="K70" s="19">
        <f t="shared" si="13"/>
        <v>7095.1812571427081</v>
      </c>
      <c r="L70" s="19">
        <f t="shared" si="13"/>
        <v>915.81215551675098</v>
      </c>
      <c r="M70" s="19">
        <f t="shared" si="13"/>
        <v>276.57527096605901</v>
      </c>
      <c r="N70" s="19">
        <f t="shared" si="13"/>
        <v>5880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0</v>
      </c>
      <c r="S70" s="19">
        <f t="shared" si="13"/>
        <v>22.7938306598985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22.5">
      <c r="A71" s="17" t="s">
        <v>134</v>
      </c>
      <c r="B71" s="18" t="s">
        <v>243</v>
      </c>
      <c r="C71" s="18"/>
      <c r="D71" s="19">
        <f>E71/382.7/12</f>
        <v>1.8230802812099116</v>
      </c>
      <c r="E71" s="19">
        <f>F71+I71</f>
        <v>8372.3138834283982</v>
      </c>
      <c r="F71" s="19">
        <f>SUM(G71:H71)</f>
        <v>0</v>
      </c>
      <c r="G71" s="19">
        <v>0</v>
      </c>
      <c r="H71" s="19">
        <v>0</v>
      </c>
      <c r="I71" s="19">
        <f>SUM(J71:K71)</f>
        <v>8372.3138834283982</v>
      </c>
      <c r="J71" s="19">
        <v>1277.1326262856901</v>
      </c>
      <c r="K71" s="19">
        <f>SUM(L71:U71)</f>
        <v>7095.1812571427081</v>
      </c>
      <c r="L71" s="19">
        <v>915.81215551675098</v>
      </c>
      <c r="M71" s="19">
        <v>276.57527096605901</v>
      </c>
      <c r="N71" s="19">
        <v>5880</v>
      </c>
      <c r="O71" s="19">
        <v>0</v>
      </c>
      <c r="P71" s="19">
        <v>0</v>
      </c>
      <c r="Q71" s="19">
        <v>0</v>
      </c>
      <c r="R71" s="19">
        <v>0</v>
      </c>
      <c r="S71" s="19">
        <v>22.7938306598985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>
      <c r="A72" s="13"/>
      <c r="B72" s="14"/>
      <c r="C72" s="14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</row>
    <row r="73" spans="1:26">
      <c r="A73" s="93" t="s">
        <v>142</v>
      </c>
      <c r="B73" s="93"/>
      <c r="C73" s="93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</row>
    <row r="74" spans="1:26">
      <c r="A74" s="93" t="s">
        <v>143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26">
      <c r="A75" s="93" t="s">
        <v>144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</sheetData>
  <mergeCells count="22">
    <mergeCell ref="A75:R75"/>
    <mergeCell ref="A76:R76"/>
    <mergeCell ref="A8:U8"/>
    <mergeCell ref="A9:U9"/>
    <mergeCell ref="A10:U10"/>
    <mergeCell ref="A11:U11"/>
    <mergeCell ref="A15:U15"/>
    <mergeCell ref="A16:U16"/>
    <mergeCell ref="A13:U13"/>
    <mergeCell ref="K20:K21"/>
    <mergeCell ref="A74:R74"/>
    <mergeCell ref="B20:B21"/>
    <mergeCell ref="C20:C21"/>
    <mergeCell ref="D20:D21"/>
    <mergeCell ref="E20:E21"/>
    <mergeCell ref="A73:R73"/>
    <mergeCell ref="A14:U14"/>
    <mergeCell ref="I20:I21"/>
    <mergeCell ref="J20:J21"/>
    <mergeCell ref="F20:H20"/>
    <mergeCell ref="A20:A21"/>
    <mergeCell ref="L20:U20"/>
  </mergeCells>
  <pageMargins left="0.41666666666666669" right="0.1388888888888889" top="0.75" bottom="0.75" header="0.3" footer="0.3"/>
  <pageSetup paperSize="9" scale="50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 codeName="Лист1"/>
  <dimension ref="A2:Z79"/>
  <sheetViews>
    <sheetView topLeftCell="A19" zoomScaleNormal="100" workbookViewId="0">
      <selection activeCell="B71" sqref="B71:B74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12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SUM(D24:D74)/2+D23</f>
        <v>13.386201623725317</v>
      </c>
      <c r="E22" s="15">
        <f t="shared" si="0"/>
        <v>55097.605883253411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55097.605883253411</v>
      </c>
      <c r="J22" s="15">
        <f t="shared" si="0"/>
        <v>8404.7195415132264</v>
      </c>
      <c r="K22" s="15">
        <f t="shared" si="0"/>
        <v>46692.886341740181</v>
      </c>
      <c r="L22" s="15">
        <f t="shared" si="0"/>
        <v>20944.546794006928</v>
      </c>
      <c r="M22" s="15">
        <f t="shared" si="0"/>
        <v>6325.2531317900994</v>
      </c>
      <c r="N22" s="15">
        <f t="shared" si="0"/>
        <v>17694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1164.1204264974622</v>
      </c>
      <c r="S22" s="15">
        <f t="shared" si="0"/>
        <v>265.53930704568523</v>
      </c>
      <c r="T22" s="15">
        <f t="shared" si="0"/>
        <v>99.626682400000206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E23/343/12</f>
        <v>2.5913240556109955</v>
      </c>
      <c r="E23" s="19">
        <f>F23+I23</f>
        <v>10665.889812894857</v>
      </c>
      <c r="F23" s="19">
        <f>SUM(G23:H23)</f>
        <v>0</v>
      </c>
      <c r="G23" s="19">
        <v>0</v>
      </c>
      <c r="H23" s="19">
        <v>0</v>
      </c>
      <c r="I23" s="19">
        <f>SUM(J23:K23)</f>
        <v>10665.889812894857</v>
      </c>
      <c r="J23" s="19">
        <v>1627.0001409500601</v>
      </c>
      <c r="K23" s="19">
        <f>SUM(L23:U23)</f>
        <v>9038.8896719447966</v>
      </c>
      <c r="L23" s="19">
        <v>6648.7795874639996</v>
      </c>
      <c r="M23" s="19">
        <v>2007.93143541413</v>
      </c>
      <c r="N23" s="19">
        <v>0</v>
      </c>
      <c r="O23" s="19">
        <v>0</v>
      </c>
      <c r="P23" s="19">
        <v>0</v>
      </c>
      <c r="Q23" s="19">
        <v>0</v>
      </c>
      <c r="R23" s="19">
        <v>282.551966666667</v>
      </c>
      <c r="S23" s="19">
        <v>0</v>
      </c>
      <c r="T23" s="19">
        <v>99.626682400000206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4.7286687998409116</v>
      </c>
      <c r="E24" s="19">
        <f t="shared" si="1"/>
        <v>19463.200780145198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19463.200780145198</v>
      </c>
      <c r="J24" s="19">
        <f t="shared" si="1"/>
        <v>2968.9628308696042</v>
      </c>
      <c r="K24" s="19">
        <f t="shared" si="1"/>
        <v>16494.23794927559</v>
      </c>
      <c r="L24" s="19">
        <f t="shared" si="1"/>
        <v>11740.019535476948</v>
      </c>
      <c r="M24" s="19">
        <f t="shared" si="1"/>
        <v>3545.4858997140404</v>
      </c>
      <c r="N24" s="19">
        <f t="shared" si="1"/>
        <v>0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805.54786287648051</v>
      </c>
      <c r="S24" s="19">
        <f t="shared" si="1"/>
        <v>203.38465120812171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E25/343/12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5.7279883381924197E-2</v>
      </c>
      <c r="E27" s="19">
        <f t="shared" si="3"/>
        <v>235.76400000000001</v>
      </c>
      <c r="F27" s="19">
        <f t="shared" si="4"/>
        <v>0</v>
      </c>
      <c r="G27" s="19">
        <v>0</v>
      </c>
      <c r="H27" s="19">
        <v>0</v>
      </c>
      <c r="I27" s="19">
        <f t="shared" si="5"/>
        <v>235.76400000000001</v>
      </c>
      <c r="J27" s="19">
        <v>35.963999999999999</v>
      </c>
      <c r="K27" s="19">
        <f t="shared" si="6"/>
        <v>199.8</v>
      </c>
      <c r="L27" s="19">
        <v>0</v>
      </c>
      <c r="M27" s="19">
        <v>0</v>
      </c>
      <c r="N27" s="19">
        <v>0</v>
      </c>
      <c r="O27" s="19">
        <v>199.8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7.2079751135775087E-4</v>
      </c>
      <c r="E28" s="19">
        <f t="shared" si="3"/>
        <v>2.9668025567485024</v>
      </c>
      <c r="F28" s="19">
        <f t="shared" si="4"/>
        <v>0</v>
      </c>
      <c r="G28" s="19">
        <v>0</v>
      </c>
      <c r="H28" s="19">
        <v>0</v>
      </c>
      <c r="I28" s="19">
        <f t="shared" si="5"/>
        <v>2.9668025567485024</v>
      </c>
      <c r="J28" s="19">
        <v>0.45256310187688997</v>
      </c>
      <c r="K28" s="19">
        <f t="shared" si="6"/>
        <v>2.5142394548716123</v>
      </c>
      <c r="L28" s="19">
        <v>1.8492217437563501</v>
      </c>
      <c r="M28" s="19">
        <v>0.55846496661441603</v>
      </c>
      <c r="N28" s="19">
        <v>0</v>
      </c>
      <c r="O28" s="19">
        <v>0</v>
      </c>
      <c r="P28" s="19">
        <v>0</v>
      </c>
      <c r="Q28" s="19">
        <v>0</v>
      </c>
      <c r="R28" s="19">
        <v>8.8341658206429793E-2</v>
      </c>
      <c r="S28" s="19">
        <v>1.8211086294416302E-2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</v>
      </c>
      <c r="E29" s="19">
        <f t="shared" si="3"/>
        <v>0</v>
      </c>
      <c r="F29" s="19">
        <f t="shared" si="4"/>
        <v>0</v>
      </c>
      <c r="G29" s="19">
        <v>0</v>
      </c>
      <c r="H29" s="19">
        <v>0</v>
      </c>
      <c r="I29" s="19">
        <f t="shared" si="5"/>
        <v>0</v>
      </c>
      <c r="J29" s="19">
        <v>0</v>
      </c>
      <c r="K29" s="19">
        <f t="shared" si="6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0.16187970252895481</v>
      </c>
      <c r="E30" s="19">
        <f t="shared" si="3"/>
        <v>666.29685560917801</v>
      </c>
      <c r="F30" s="19">
        <f t="shared" si="4"/>
        <v>0</v>
      </c>
      <c r="G30" s="19">
        <v>0</v>
      </c>
      <c r="H30" s="19">
        <v>0</v>
      </c>
      <c r="I30" s="19">
        <f t="shared" si="5"/>
        <v>666.29685560917801</v>
      </c>
      <c r="J30" s="19">
        <v>101.63850339801</v>
      </c>
      <c r="K30" s="19">
        <f t="shared" si="6"/>
        <v>564.65835221116799</v>
      </c>
      <c r="L30" s="19">
        <v>397.68209543147202</v>
      </c>
      <c r="M30" s="19">
        <v>120.099992820305</v>
      </c>
      <c r="N30" s="19">
        <v>0</v>
      </c>
      <c r="O30" s="19">
        <v>0</v>
      </c>
      <c r="P30" s="19">
        <v>0</v>
      </c>
      <c r="Q30" s="19">
        <v>0</v>
      </c>
      <c r="R30" s="19">
        <v>37.693401015228503</v>
      </c>
      <c r="S30" s="19">
        <v>9.1828629441624408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0.13623072964661467</v>
      </c>
      <c r="E31" s="19">
        <f t="shared" si="3"/>
        <v>560.72568322546601</v>
      </c>
      <c r="F31" s="19">
        <f t="shared" si="4"/>
        <v>0</v>
      </c>
      <c r="G31" s="19">
        <v>0</v>
      </c>
      <c r="H31" s="19">
        <v>0</v>
      </c>
      <c r="I31" s="19">
        <f t="shared" si="5"/>
        <v>560.72568322546601</v>
      </c>
      <c r="J31" s="19">
        <v>85.534426254732097</v>
      </c>
      <c r="K31" s="19">
        <f t="shared" si="6"/>
        <v>475.19125697073389</v>
      </c>
      <c r="L31" s="19">
        <v>349.502909569949</v>
      </c>
      <c r="M31" s="19">
        <v>105.549878690125</v>
      </c>
      <c r="N31" s="19">
        <v>0</v>
      </c>
      <c r="O31" s="19">
        <v>0</v>
      </c>
      <c r="P31" s="19">
        <v>0</v>
      </c>
      <c r="Q31" s="19">
        <v>0</v>
      </c>
      <c r="R31" s="19">
        <v>16.6965734010152</v>
      </c>
      <c r="S31" s="19">
        <v>3.4418953096446701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0.32435888011098696</v>
      </c>
      <c r="E32" s="19">
        <f t="shared" si="3"/>
        <v>1335.0611505368224</v>
      </c>
      <c r="F32" s="19">
        <f t="shared" si="4"/>
        <v>0</v>
      </c>
      <c r="G32" s="19">
        <v>0</v>
      </c>
      <c r="H32" s="19">
        <v>0</v>
      </c>
      <c r="I32" s="19">
        <f t="shared" si="5"/>
        <v>1335.0611505368224</v>
      </c>
      <c r="J32" s="19">
        <v>203.6533958446</v>
      </c>
      <c r="K32" s="19">
        <f t="shared" si="6"/>
        <v>1131.4077546922224</v>
      </c>
      <c r="L32" s="19">
        <v>832.14978469035498</v>
      </c>
      <c r="M32" s="19">
        <v>251.30923497648701</v>
      </c>
      <c r="N32" s="19">
        <v>0</v>
      </c>
      <c r="O32" s="19">
        <v>0</v>
      </c>
      <c r="P32" s="19">
        <v>0</v>
      </c>
      <c r="Q32" s="19">
        <v>0</v>
      </c>
      <c r="R32" s="19">
        <v>39.753746192893303</v>
      </c>
      <c r="S32" s="19">
        <v>8.1949888324873008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</v>
      </c>
      <c r="E33" s="19">
        <f t="shared" si="3"/>
        <v>0</v>
      </c>
      <c r="F33" s="19">
        <f t="shared" si="4"/>
        <v>0</v>
      </c>
      <c r="G33" s="19">
        <v>0</v>
      </c>
      <c r="H33" s="19">
        <v>0</v>
      </c>
      <c r="I33" s="19">
        <f t="shared" si="5"/>
        <v>0</v>
      </c>
      <c r="J33" s="19">
        <v>0</v>
      </c>
      <c r="K33" s="19">
        <f t="shared" si="6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</v>
      </c>
      <c r="E34" s="19">
        <f t="shared" si="3"/>
        <v>0</v>
      </c>
      <c r="F34" s="19">
        <f t="shared" si="4"/>
        <v>0</v>
      </c>
      <c r="G34" s="19">
        <v>0</v>
      </c>
      <c r="H34" s="19">
        <v>0</v>
      </c>
      <c r="I34" s="19">
        <f t="shared" si="5"/>
        <v>0</v>
      </c>
      <c r="J34" s="19">
        <v>0</v>
      </c>
      <c r="K34" s="19">
        <f t="shared" si="6"/>
        <v>0</v>
      </c>
      <c r="L34" s="19">
        <v>0</v>
      </c>
      <c r="M34" s="19">
        <v>0</v>
      </c>
      <c r="N34" s="19">
        <v>0</v>
      </c>
      <c r="O34" s="19">
        <v>0</v>
      </c>
      <c r="P34" s="19">
        <v>0</v>
      </c>
      <c r="Q34" s="19">
        <v>0</v>
      </c>
      <c r="R34" s="19">
        <v>0</v>
      </c>
      <c r="S34" s="19">
        <v>0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0.30489734730432799</v>
      </c>
      <c r="E35" s="19">
        <f t="shared" si="3"/>
        <v>1254.957481504614</v>
      </c>
      <c r="F35" s="19">
        <f t="shared" si="4"/>
        <v>0</v>
      </c>
      <c r="G35" s="19">
        <v>0</v>
      </c>
      <c r="H35" s="19">
        <v>0</v>
      </c>
      <c r="I35" s="19">
        <f t="shared" si="5"/>
        <v>1254.957481504614</v>
      </c>
      <c r="J35" s="19">
        <v>191.434192093924</v>
      </c>
      <c r="K35" s="19">
        <f t="shared" si="6"/>
        <v>1063.52328941069</v>
      </c>
      <c r="L35" s="19">
        <v>782.22079760893405</v>
      </c>
      <c r="M35" s="19">
        <v>236.23068087789801</v>
      </c>
      <c r="N35" s="19">
        <v>0</v>
      </c>
      <c r="O35" s="19">
        <v>0</v>
      </c>
      <c r="P35" s="19">
        <v>0</v>
      </c>
      <c r="Q35" s="19">
        <v>0</v>
      </c>
      <c r="R35" s="19">
        <v>37.368521421319798</v>
      </c>
      <c r="S35" s="19">
        <v>7.7032895025380697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0.64871776022197436</v>
      </c>
      <c r="E37" s="19">
        <f t="shared" si="3"/>
        <v>2670.1223010736467</v>
      </c>
      <c r="F37" s="19">
        <f t="shared" si="4"/>
        <v>0</v>
      </c>
      <c r="G37" s="19">
        <v>0</v>
      </c>
      <c r="H37" s="19">
        <v>0</v>
      </c>
      <c r="I37" s="19">
        <f t="shared" si="5"/>
        <v>2670.1223010736467</v>
      </c>
      <c r="J37" s="19">
        <v>407.3067916892</v>
      </c>
      <c r="K37" s="19">
        <f t="shared" si="6"/>
        <v>2262.8155093844466</v>
      </c>
      <c r="L37" s="19">
        <v>1664.29956938071</v>
      </c>
      <c r="M37" s="19">
        <v>502.61846995297498</v>
      </c>
      <c r="N37" s="19">
        <v>0</v>
      </c>
      <c r="O37" s="19">
        <v>0</v>
      </c>
      <c r="P37" s="19">
        <v>0</v>
      </c>
      <c r="Q37" s="19">
        <v>0</v>
      </c>
      <c r="R37" s="19">
        <v>79.507492385786904</v>
      </c>
      <c r="S37" s="19">
        <v>16.389977664974602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v>0</v>
      </c>
      <c r="H40" s="19">
        <v>0</v>
      </c>
      <c r="I40" s="19">
        <f t="shared" si="5"/>
        <v>0</v>
      </c>
      <c r="J40" s="19">
        <v>0</v>
      </c>
      <c r="K40" s="19">
        <f t="shared" si="6"/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</v>
      </c>
      <c r="E41" s="19">
        <f t="shared" si="3"/>
        <v>0</v>
      </c>
      <c r="F41" s="19">
        <f t="shared" si="4"/>
        <v>0</v>
      </c>
      <c r="G41" s="19">
        <v>0</v>
      </c>
      <c r="H41" s="19">
        <v>0</v>
      </c>
      <c r="I41" s="19">
        <f t="shared" si="5"/>
        <v>0</v>
      </c>
      <c r="J41" s="19">
        <v>0</v>
      </c>
      <c r="K41" s="19">
        <f t="shared" si="6"/>
        <v>0</v>
      </c>
      <c r="L41" s="19">
        <v>0</v>
      </c>
      <c r="M41" s="19">
        <v>0</v>
      </c>
      <c r="N41" s="19">
        <v>0</v>
      </c>
      <c r="O41" s="19">
        <v>0</v>
      </c>
      <c r="P41" s="19">
        <v>0</v>
      </c>
      <c r="Q41" s="19">
        <v>0</v>
      </c>
      <c r="R41" s="19">
        <v>0</v>
      </c>
      <c r="S41" s="19">
        <v>0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</v>
      </c>
      <c r="E42" s="19">
        <f t="shared" si="3"/>
        <v>0</v>
      </c>
      <c r="F42" s="19">
        <f t="shared" si="4"/>
        <v>0</v>
      </c>
      <c r="G42" s="19">
        <v>0</v>
      </c>
      <c r="H42" s="19">
        <v>0</v>
      </c>
      <c r="I42" s="19">
        <f t="shared" si="5"/>
        <v>0</v>
      </c>
      <c r="J42" s="19">
        <v>0</v>
      </c>
      <c r="K42" s="19">
        <f t="shared" si="6"/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5.4849303398854271E-2</v>
      </c>
      <c r="E46" s="19">
        <f t="shared" si="3"/>
        <v>225.75973278968416</v>
      </c>
      <c r="F46" s="19">
        <f t="shared" si="4"/>
        <v>0</v>
      </c>
      <c r="G46" s="19">
        <v>0</v>
      </c>
      <c r="H46" s="19">
        <v>0</v>
      </c>
      <c r="I46" s="19">
        <f t="shared" si="5"/>
        <v>225.75973278968416</v>
      </c>
      <c r="J46" s="19">
        <v>34.437925340799303</v>
      </c>
      <c r="K46" s="19">
        <f t="shared" si="6"/>
        <v>191.32180744888487</v>
      </c>
      <c r="L46" s="19">
        <v>142.76787225989801</v>
      </c>
      <c r="M46" s="19">
        <v>43.115897422489397</v>
      </c>
      <c r="N46" s="19">
        <v>0</v>
      </c>
      <c r="O46" s="19">
        <v>0</v>
      </c>
      <c r="P46" s="19">
        <v>0</v>
      </c>
      <c r="Q46" s="19">
        <v>0</v>
      </c>
      <c r="R46" s="19">
        <v>4.3453725888324799</v>
      </c>
      <c r="S46" s="19">
        <v>1.0926651776649701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8.2273955098281656E-2</v>
      </c>
      <c r="E47" s="19">
        <f t="shared" si="3"/>
        <v>338.6395991845273</v>
      </c>
      <c r="F47" s="19">
        <f t="shared" si="4"/>
        <v>0</v>
      </c>
      <c r="G47" s="19">
        <v>0</v>
      </c>
      <c r="H47" s="19">
        <v>0</v>
      </c>
      <c r="I47" s="19">
        <f t="shared" si="5"/>
        <v>338.6395991845273</v>
      </c>
      <c r="J47" s="19">
        <v>51.656888011199101</v>
      </c>
      <c r="K47" s="19">
        <f t="shared" si="6"/>
        <v>286.9827111733282</v>
      </c>
      <c r="L47" s="19">
        <v>214.15180838984799</v>
      </c>
      <c r="M47" s="19">
        <v>64.673846133734003</v>
      </c>
      <c r="N47" s="19">
        <v>0</v>
      </c>
      <c r="O47" s="19">
        <v>0</v>
      </c>
      <c r="P47" s="19">
        <v>0</v>
      </c>
      <c r="Q47" s="19">
        <v>0</v>
      </c>
      <c r="R47" s="19">
        <v>6.5180588832487398</v>
      </c>
      <c r="S47" s="19">
        <v>1.63899776649746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4.4973614905487153E-2</v>
      </c>
      <c r="E48" s="19">
        <f t="shared" si="3"/>
        <v>185.11139895098512</v>
      </c>
      <c r="F48" s="19">
        <f t="shared" si="4"/>
        <v>0</v>
      </c>
      <c r="G48" s="19">
        <v>0</v>
      </c>
      <c r="H48" s="19">
        <v>0</v>
      </c>
      <c r="I48" s="19">
        <f t="shared" si="5"/>
        <v>185.11139895098512</v>
      </c>
      <c r="J48" s="19">
        <v>28.2373320433706</v>
      </c>
      <c r="K48" s="19">
        <f t="shared" si="6"/>
        <v>156.87406690761452</v>
      </c>
      <c r="L48" s="19">
        <v>115.99061116751299</v>
      </c>
      <c r="M48" s="19">
        <v>35.029164572588797</v>
      </c>
      <c r="N48" s="19">
        <v>0</v>
      </c>
      <c r="O48" s="19">
        <v>0</v>
      </c>
      <c r="P48" s="19">
        <v>0</v>
      </c>
      <c r="Q48" s="19">
        <v>0</v>
      </c>
      <c r="R48" s="19">
        <v>3.3047390862944201</v>
      </c>
      <c r="S48" s="19">
        <v>2.5495520812182701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0.16454791019656326</v>
      </c>
      <c r="E49" s="19">
        <f t="shared" si="3"/>
        <v>677.27919836905437</v>
      </c>
      <c r="F49" s="19">
        <f t="shared" si="4"/>
        <v>0</v>
      </c>
      <c r="G49" s="19">
        <v>0</v>
      </c>
      <c r="H49" s="19">
        <v>0</v>
      </c>
      <c r="I49" s="19">
        <f t="shared" si="5"/>
        <v>677.27919836905437</v>
      </c>
      <c r="J49" s="19">
        <v>103.313776022398</v>
      </c>
      <c r="K49" s="19">
        <f t="shared" si="6"/>
        <v>573.9654223466564</v>
      </c>
      <c r="L49" s="19">
        <v>428.30361677969597</v>
      </c>
      <c r="M49" s="19">
        <v>129.34769226746801</v>
      </c>
      <c r="N49" s="19">
        <v>0</v>
      </c>
      <c r="O49" s="19">
        <v>0</v>
      </c>
      <c r="P49" s="19">
        <v>0</v>
      </c>
      <c r="Q49" s="19">
        <v>0</v>
      </c>
      <c r="R49" s="19">
        <v>13.036117766497499</v>
      </c>
      <c r="S49" s="19">
        <v>3.27799553299492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0.24682186529484471</v>
      </c>
      <c r="E50" s="19">
        <f t="shared" si="3"/>
        <v>1015.9187975535807</v>
      </c>
      <c r="F50" s="19">
        <f t="shared" si="4"/>
        <v>0</v>
      </c>
      <c r="G50" s="19">
        <v>0</v>
      </c>
      <c r="H50" s="19">
        <v>0</v>
      </c>
      <c r="I50" s="19">
        <f t="shared" si="5"/>
        <v>1015.9187975535807</v>
      </c>
      <c r="J50" s="19">
        <v>154.97066403359699</v>
      </c>
      <c r="K50" s="19">
        <f t="shared" si="6"/>
        <v>860.94813351998368</v>
      </c>
      <c r="L50" s="19">
        <v>642.45542516954299</v>
      </c>
      <c r="M50" s="19">
        <v>194.02153840120201</v>
      </c>
      <c r="N50" s="19">
        <v>0</v>
      </c>
      <c r="O50" s="19">
        <v>0</v>
      </c>
      <c r="P50" s="19">
        <v>0</v>
      </c>
      <c r="Q50" s="19">
        <v>0</v>
      </c>
      <c r="R50" s="19">
        <v>19.5541766497462</v>
      </c>
      <c r="S50" s="19">
        <v>4.9169932994923897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6.1182900287860741E-2</v>
      </c>
      <c r="E51" s="19">
        <f t="shared" si="3"/>
        <v>251.82881758483481</v>
      </c>
      <c r="F51" s="19">
        <f t="shared" si="4"/>
        <v>0</v>
      </c>
      <c r="G51" s="19">
        <v>0</v>
      </c>
      <c r="H51" s="19">
        <v>0</v>
      </c>
      <c r="I51" s="19">
        <f t="shared" si="5"/>
        <v>251.82881758483481</v>
      </c>
      <c r="J51" s="19">
        <v>38.414565394296801</v>
      </c>
      <c r="K51" s="19">
        <f t="shared" si="6"/>
        <v>213.41425219053801</v>
      </c>
      <c r="L51" s="19">
        <v>154.35036328934001</v>
      </c>
      <c r="M51" s="19">
        <v>46.613809713380697</v>
      </c>
      <c r="N51" s="19">
        <v>0</v>
      </c>
      <c r="O51" s="19">
        <v>0</v>
      </c>
      <c r="P51" s="19">
        <v>0</v>
      </c>
      <c r="Q51" s="19">
        <v>0</v>
      </c>
      <c r="R51" s="19">
        <v>8.4631065989847993</v>
      </c>
      <c r="S51" s="19">
        <v>3.9869725888324998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0.30591450143930404</v>
      </c>
      <c r="E52" s="19">
        <f t="shared" si="3"/>
        <v>1259.1440879241754</v>
      </c>
      <c r="F52" s="19">
        <f t="shared" si="4"/>
        <v>0</v>
      </c>
      <c r="G52" s="19">
        <v>0</v>
      </c>
      <c r="H52" s="19">
        <v>0</v>
      </c>
      <c r="I52" s="19">
        <f t="shared" si="5"/>
        <v>1259.1440879241754</v>
      </c>
      <c r="J52" s="19">
        <v>192.07282697148401</v>
      </c>
      <c r="K52" s="19">
        <f t="shared" si="6"/>
        <v>1067.0712609526913</v>
      </c>
      <c r="L52" s="19">
        <v>771.75181644670101</v>
      </c>
      <c r="M52" s="19">
        <v>233.069048566904</v>
      </c>
      <c r="N52" s="19">
        <v>0</v>
      </c>
      <c r="O52" s="19">
        <v>0</v>
      </c>
      <c r="P52" s="19">
        <v>0</v>
      </c>
      <c r="Q52" s="19">
        <v>0</v>
      </c>
      <c r="R52" s="19">
        <v>42.315532994923799</v>
      </c>
      <c r="S52" s="19">
        <v>19.934862944162401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</v>
      </c>
      <c r="E53" s="19">
        <f t="shared" si="3"/>
        <v>0</v>
      </c>
      <c r="F53" s="19">
        <f t="shared" si="4"/>
        <v>0</v>
      </c>
      <c r="G53" s="19">
        <v>0</v>
      </c>
      <c r="H53" s="19">
        <v>0</v>
      </c>
      <c r="I53" s="19">
        <f t="shared" si="5"/>
        <v>0</v>
      </c>
      <c r="J53" s="19">
        <v>0</v>
      </c>
      <c r="K53" s="19">
        <f t="shared" si="6"/>
        <v>0</v>
      </c>
      <c r="L53" s="19">
        <v>0</v>
      </c>
      <c r="M53" s="19">
        <v>0</v>
      </c>
      <c r="N53" s="19">
        <v>0</v>
      </c>
      <c r="O53" s="19">
        <v>0</v>
      </c>
      <c r="P53" s="19">
        <v>0</v>
      </c>
      <c r="Q53" s="19">
        <v>0</v>
      </c>
      <c r="R53" s="19">
        <v>0</v>
      </c>
      <c r="S53" s="19">
        <v>0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1.311225590484532</v>
      </c>
      <c r="E54" s="19">
        <f t="shared" si="3"/>
        <v>5397.0045304343339</v>
      </c>
      <c r="F54" s="19">
        <f t="shared" si="4"/>
        <v>0</v>
      </c>
      <c r="G54" s="19">
        <v>0</v>
      </c>
      <c r="H54" s="19">
        <v>0</v>
      </c>
      <c r="I54" s="19">
        <f t="shared" si="5"/>
        <v>5397.0045304343339</v>
      </c>
      <c r="J54" s="19">
        <v>823.27187752388102</v>
      </c>
      <c r="K54" s="19">
        <f t="shared" si="6"/>
        <v>4573.732652910453</v>
      </c>
      <c r="L54" s="19">
        <v>3221.2249729949199</v>
      </c>
      <c r="M54" s="19">
        <v>972.80994184446695</v>
      </c>
      <c r="N54" s="19">
        <v>0</v>
      </c>
      <c r="O54" s="19">
        <v>0</v>
      </c>
      <c r="P54" s="19">
        <v>0</v>
      </c>
      <c r="Q54" s="19">
        <v>0</v>
      </c>
      <c r="R54" s="19">
        <v>305.31654822335003</v>
      </c>
      <c r="S54" s="19">
        <v>74.381189847715703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0.21550235399167081</v>
      </c>
      <c r="E55" s="19">
        <f t="shared" si="3"/>
        <v>887.00768902971697</v>
      </c>
      <c r="F55" s="19">
        <f t="shared" si="4"/>
        <v>0</v>
      </c>
      <c r="G55" s="19">
        <v>0</v>
      </c>
      <c r="H55" s="19">
        <v>0</v>
      </c>
      <c r="I55" s="19">
        <f t="shared" si="5"/>
        <v>887.00768902971697</v>
      </c>
      <c r="J55" s="19">
        <v>135.30625764860099</v>
      </c>
      <c r="K55" s="19">
        <f t="shared" si="6"/>
        <v>751.70143138111598</v>
      </c>
      <c r="L55" s="19">
        <v>529.41428954314699</v>
      </c>
      <c r="M55" s="19">
        <v>159.88311544203</v>
      </c>
      <c r="N55" s="19">
        <v>0</v>
      </c>
      <c r="O55" s="19">
        <v>0</v>
      </c>
      <c r="P55" s="19">
        <v>0</v>
      </c>
      <c r="Q55" s="19">
        <v>0</v>
      </c>
      <c r="R55" s="19">
        <v>50.179340101522797</v>
      </c>
      <c r="S55" s="19">
        <v>12.2246862944162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9.6156543302199013E-2</v>
      </c>
      <c r="E56" s="19">
        <f t="shared" si="3"/>
        <v>395.78033223185111</v>
      </c>
      <c r="F56" s="19">
        <f t="shared" si="4"/>
        <v>0</v>
      </c>
      <c r="G56" s="19">
        <v>0</v>
      </c>
      <c r="H56" s="19">
        <v>0</v>
      </c>
      <c r="I56" s="19">
        <f t="shared" si="5"/>
        <v>395.78033223185111</v>
      </c>
      <c r="J56" s="19">
        <v>60.373271018418002</v>
      </c>
      <c r="K56" s="19">
        <f t="shared" si="6"/>
        <v>335.40706121343311</v>
      </c>
      <c r="L56" s="19">
        <v>236.22316468629401</v>
      </c>
      <c r="M56" s="19">
        <v>71.339395735260894</v>
      </c>
      <c r="N56" s="19">
        <v>0</v>
      </c>
      <c r="O56" s="19">
        <v>0</v>
      </c>
      <c r="P56" s="19">
        <v>0</v>
      </c>
      <c r="Q56" s="19">
        <v>0</v>
      </c>
      <c r="R56" s="19">
        <v>22.389880203045699</v>
      </c>
      <c r="S56" s="19">
        <v>5.4546205888324799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0.36422933069014812</v>
      </c>
      <c r="E57" s="19">
        <f t="shared" si="3"/>
        <v>1499.1679251206497</v>
      </c>
      <c r="F57" s="19">
        <f t="shared" si="4"/>
        <v>0</v>
      </c>
      <c r="G57" s="19">
        <v>0</v>
      </c>
      <c r="H57" s="19">
        <v>0</v>
      </c>
      <c r="I57" s="19">
        <f t="shared" si="5"/>
        <v>1499.1679251206497</v>
      </c>
      <c r="J57" s="19">
        <v>228.68663264552299</v>
      </c>
      <c r="K57" s="19">
        <f t="shared" si="6"/>
        <v>1270.4812924751268</v>
      </c>
      <c r="L57" s="19">
        <v>894.78471472081196</v>
      </c>
      <c r="M57" s="19">
        <v>270.22498384568502</v>
      </c>
      <c r="N57" s="19">
        <v>0</v>
      </c>
      <c r="O57" s="19">
        <v>0</v>
      </c>
      <c r="P57" s="19">
        <v>0</v>
      </c>
      <c r="Q57" s="19">
        <v>0</v>
      </c>
      <c r="R57" s="19">
        <v>84.810152284264205</v>
      </c>
      <c r="S57" s="19">
        <v>20.661441624365501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0.1469058300450263</v>
      </c>
      <c r="E58" s="19">
        <f t="shared" si="3"/>
        <v>604.66439646532831</v>
      </c>
      <c r="F58" s="19">
        <f t="shared" si="4"/>
        <v>0</v>
      </c>
      <c r="G58" s="19">
        <v>0</v>
      </c>
      <c r="H58" s="19">
        <v>0</v>
      </c>
      <c r="I58" s="19">
        <f t="shared" si="5"/>
        <v>604.66439646532831</v>
      </c>
      <c r="J58" s="19">
        <v>92.236941833694104</v>
      </c>
      <c r="K58" s="19">
        <f t="shared" si="6"/>
        <v>512.42745463163419</v>
      </c>
      <c r="L58" s="19">
        <v>360.89650160406097</v>
      </c>
      <c r="M58" s="19">
        <v>108.99074348442601</v>
      </c>
      <c r="N58" s="19">
        <v>0</v>
      </c>
      <c r="O58" s="19">
        <v>0</v>
      </c>
      <c r="P58" s="19">
        <v>0</v>
      </c>
      <c r="Q58" s="19">
        <v>0</v>
      </c>
      <c r="R58" s="19">
        <v>34.206761421319797</v>
      </c>
      <c r="S58" s="19">
        <v>8.3334481218274092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</v>
      </c>
      <c r="E62" s="19">
        <f t="shared" si="7"/>
        <v>0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0</v>
      </c>
      <c r="J62" s="19">
        <f t="shared" si="7"/>
        <v>0</v>
      </c>
      <c r="K62" s="19">
        <f t="shared" si="7"/>
        <v>0</v>
      </c>
      <c r="L62" s="19">
        <f t="shared" si="7"/>
        <v>0</v>
      </c>
      <c r="M62" s="19">
        <f t="shared" si="7"/>
        <v>0</v>
      </c>
      <c r="N62" s="19">
        <f t="shared" si="7"/>
        <v>0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0</v>
      </c>
      <c r="S62" s="19">
        <f t="shared" si="7"/>
        <v>0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E63/343/12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0</v>
      </c>
      <c r="E66" s="19">
        <f t="shared" si="9"/>
        <v>0</v>
      </c>
      <c r="F66" s="19">
        <f t="shared" si="10"/>
        <v>0</v>
      </c>
      <c r="G66" s="19">
        <v>0</v>
      </c>
      <c r="H66" s="19">
        <v>0</v>
      </c>
      <c r="I66" s="19">
        <f t="shared" si="11"/>
        <v>0</v>
      </c>
      <c r="J66" s="19">
        <v>0</v>
      </c>
      <c r="K66" s="19">
        <f t="shared" si="12"/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0</v>
      </c>
      <c r="E67" s="19">
        <f t="shared" si="9"/>
        <v>0</v>
      </c>
      <c r="F67" s="19">
        <f t="shared" si="10"/>
        <v>0</v>
      </c>
      <c r="G67" s="19">
        <v>0</v>
      </c>
      <c r="H67" s="19">
        <v>0</v>
      </c>
      <c r="I67" s="19">
        <f t="shared" si="11"/>
        <v>0</v>
      </c>
      <c r="J67" s="19">
        <v>0</v>
      </c>
      <c r="K67" s="19">
        <f t="shared" si="12"/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0</v>
      </c>
      <c r="E68" s="19">
        <f t="shared" si="9"/>
        <v>0</v>
      </c>
      <c r="F68" s="19">
        <f t="shared" si="10"/>
        <v>0</v>
      </c>
      <c r="G68" s="19">
        <v>0</v>
      </c>
      <c r="H68" s="19">
        <v>0</v>
      </c>
      <c r="I68" s="19">
        <f t="shared" si="11"/>
        <v>0</v>
      </c>
      <c r="J68" s="19">
        <v>0</v>
      </c>
      <c r="K68" s="19">
        <f t="shared" si="12"/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0</v>
      </c>
      <c r="E69" s="19">
        <f t="shared" si="9"/>
        <v>0</v>
      </c>
      <c r="F69" s="19">
        <f t="shared" si="10"/>
        <v>0</v>
      </c>
      <c r="G69" s="19">
        <v>0</v>
      </c>
      <c r="H69" s="19">
        <v>0</v>
      </c>
      <c r="I69" s="19">
        <f t="shared" si="11"/>
        <v>0</v>
      </c>
      <c r="J69" s="19">
        <v>0</v>
      </c>
      <c r="K69" s="19">
        <f t="shared" si="12"/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SUM(D71:D74)</f>
        <v>6.0662087682734098</v>
      </c>
      <c r="E70" s="19">
        <f t="shared" si="13"/>
        <v>24968.515290213356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24968.515290213356</v>
      </c>
      <c r="J70" s="19">
        <f t="shared" si="13"/>
        <v>3808.7565696935621</v>
      </c>
      <c r="K70" s="19">
        <f t="shared" si="13"/>
        <v>21159.758720519792</v>
      </c>
      <c r="L70" s="19">
        <f t="shared" si="13"/>
        <v>2555.7476710659848</v>
      </c>
      <c r="M70" s="19">
        <f t="shared" si="13"/>
        <v>771.83579666192884</v>
      </c>
      <c r="N70" s="19">
        <f t="shared" si="13"/>
        <v>17694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76.020596954314755</v>
      </c>
      <c r="S70" s="19">
        <f t="shared" si="13"/>
        <v>62.154655837563524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22.5">
      <c r="A71" s="17" t="s">
        <v>134</v>
      </c>
      <c r="B71" s="18" t="s">
        <v>135</v>
      </c>
      <c r="C71" s="18"/>
      <c r="D71" s="19">
        <f>E71/343/12</f>
        <v>0.23651026593664917</v>
      </c>
      <c r="E71" s="19">
        <f>F71+I71</f>
        <v>973.47625459524807</v>
      </c>
      <c r="F71" s="19">
        <f>SUM(G71:H71)</f>
        <v>0</v>
      </c>
      <c r="G71" s="19">
        <v>0</v>
      </c>
      <c r="H71" s="19">
        <v>0</v>
      </c>
      <c r="I71" s="19">
        <f>SUM(J71:K71)</f>
        <v>973.47625459524807</v>
      </c>
      <c r="J71" s="19">
        <v>148.496377819614</v>
      </c>
      <c r="K71" s="19">
        <f>SUM(L71:U71)</f>
        <v>824.97987677563412</v>
      </c>
      <c r="L71" s="19">
        <v>281.69148426395901</v>
      </c>
      <c r="M71" s="19">
        <v>85.070828247715795</v>
      </c>
      <c r="N71" s="19">
        <v>444</v>
      </c>
      <c r="O71" s="19">
        <v>0</v>
      </c>
      <c r="P71" s="19">
        <v>0</v>
      </c>
      <c r="Q71" s="19">
        <v>0</v>
      </c>
      <c r="R71" s="19">
        <v>8.0257949238578696</v>
      </c>
      <c r="S71" s="19">
        <v>6.1917693401015201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137</v>
      </c>
      <c r="C72" s="18"/>
      <c r="D72" s="19">
        <f>E72/343/12</f>
        <v>0.20196444628297114</v>
      </c>
      <c r="E72" s="19">
        <f>F72+I72</f>
        <v>831.28566090070922</v>
      </c>
      <c r="F72" s="19">
        <f>SUM(G72:H72)</f>
        <v>0</v>
      </c>
      <c r="G72" s="19">
        <v>0</v>
      </c>
      <c r="H72" s="19">
        <v>0</v>
      </c>
      <c r="I72" s="19">
        <f>SUM(J72:K72)</f>
        <v>831.28566090070922</v>
      </c>
      <c r="J72" s="19">
        <v>126.80628725603999</v>
      </c>
      <c r="K72" s="19">
        <f>SUM(L72:U72)</f>
        <v>704.47937364466918</v>
      </c>
      <c r="L72" s="19">
        <v>265.49798984771502</v>
      </c>
      <c r="M72" s="19">
        <v>80.180392934010001</v>
      </c>
      <c r="N72" s="19">
        <v>340</v>
      </c>
      <c r="O72" s="19">
        <v>0</v>
      </c>
      <c r="P72" s="19">
        <v>0</v>
      </c>
      <c r="Q72" s="19">
        <v>0</v>
      </c>
      <c r="R72" s="19">
        <v>9.4489340101522803</v>
      </c>
      <c r="S72" s="19">
        <v>9.3520568527918808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139</v>
      </c>
      <c r="C73" s="18"/>
      <c r="D73" s="19">
        <f>E73/343/12</f>
        <v>0.11385324650886718</v>
      </c>
      <c r="E73" s="19">
        <f>F73+I73</f>
        <v>468.6199626304973</v>
      </c>
      <c r="F73" s="19">
        <f>SUM(G73:H73)</f>
        <v>0</v>
      </c>
      <c r="G73" s="19">
        <v>0</v>
      </c>
      <c r="H73" s="19">
        <v>0</v>
      </c>
      <c r="I73" s="19">
        <f>SUM(J73:K73)</f>
        <v>468.6199626304973</v>
      </c>
      <c r="J73" s="19">
        <v>71.484401079228405</v>
      </c>
      <c r="K73" s="19">
        <f>SUM(L73:U73)</f>
        <v>397.13556155126889</v>
      </c>
      <c r="L73" s="19">
        <v>185.84859289340099</v>
      </c>
      <c r="M73" s="19">
        <v>56.126275053806999</v>
      </c>
      <c r="N73" s="19">
        <v>142</v>
      </c>
      <c r="O73" s="19">
        <v>0</v>
      </c>
      <c r="P73" s="19">
        <v>0</v>
      </c>
      <c r="Q73" s="19">
        <v>0</v>
      </c>
      <c r="R73" s="19">
        <v>6.6142538071065999</v>
      </c>
      <c r="S73" s="19">
        <v>6.5464397969543198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141</v>
      </c>
      <c r="C74" s="18"/>
      <c r="D74" s="19">
        <f>E74/343/12</f>
        <v>5.5138808095449221</v>
      </c>
      <c r="E74" s="19">
        <f>F74+I74</f>
        <v>22695.1334120869</v>
      </c>
      <c r="F74" s="19">
        <f>SUM(G74:H74)</f>
        <v>0</v>
      </c>
      <c r="G74" s="19">
        <v>0</v>
      </c>
      <c r="H74" s="19">
        <v>0</v>
      </c>
      <c r="I74" s="19">
        <f>SUM(J74:K74)</f>
        <v>22695.1334120869</v>
      </c>
      <c r="J74" s="19">
        <v>3461.9695035386799</v>
      </c>
      <c r="K74" s="19">
        <f>SUM(L74:U74)</f>
        <v>19233.16390854822</v>
      </c>
      <c r="L74" s="19">
        <v>1822.7096040609099</v>
      </c>
      <c r="M74" s="19">
        <v>550.45830042639602</v>
      </c>
      <c r="N74" s="19">
        <v>16768</v>
      </c>
      <c r="O74" s="19">
        <v>0</v>
      </c>
      <c r="P74" s="19">
        <v>0</v>
      </c>
      <c r="Q74" s="19">
        <v>0</v>
      </c>
      <c r="R74" s="19">
        <v>51.931614213198003</v>
      </c>
      <c r="S74" s="19">
        <v>40.064389847715802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>
      <c r="A75" s="13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6">
      <c r="A76" s="93" t="s">
        <v>142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144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</sheetData>
  <mergeCells count="22">
    <mergeCell ref="A14:U14"/>
    <mergeCell ref="A8:U8"/>
    <mergeCell ref="A9:U9"/>
    <mergeCell ref="A10:U10"/>
    <mergeCell ref="A11:U11"/>
    <mergeCell ref="A13:U13"/>
    <mergeCell ref="A79:R79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6:R76"/>
    <mergeCell ref="A77:R77"/>
    <mergeCell ref="A78:R78"/>
  </mergeCells>
  <pageMargins left="0.41666666666666669" right="0.1388888888888889" top="0.75" bottom="0.75" header="0.3" footer="0.3"/>
  <pageSetup paperSize="9" scale="50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 codeName="Лист2"/>
  <dimension ref="A2:Z81"/>
  <sheetViews>
    <sheetView topLeftCell="A5" zoomScaleNormal="100" workbookViewId="0">
      <selection activeCell="A78" sqref="A78:R78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145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146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SUM(D24:D76)/2+D23</f>
        <v>13.073690952126208</v>
      </c>
      <c r="E22" s="15">
        <f t="shared" si="0"/>
        <v>108469.7990916007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108469.7990916007</v>
      </c>
      <c r="J22" s="15">
        <f t="shared" si="0"/>
        <v>16546.240539396727</v>
      </c>
      <c r="K22" s="15">
        <f t="shared" si="0"/>
        <v>91923.558552204006</v>
      </c>
      <c r="L22" s="15">
        <f t="shared" si="0"/>
        <v>62796.86610869682</v>
      </c>
      <c r="M22" s="15">
        <f t="shared" si="0"/>
        <v>18964.653564826436</v>
      </c>
      <c r="N22" s="15">
        <f t="shared" si="0"/>
        <v>5020.16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3862.5381357698816</v>
      </c>
      <c r="S22" s="15">
        <f t="shared" si="0"/>
        <v>878.71891139086154</v>
      </c>
      <c r="T22" s="15">
        <f t="shared" si="0"/>
        <v>200.82183152000101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E23/691.4/12</f>
        <v>2.5913240556109947</v>
      </c>
      <c r="E23" s="19">
        <f>F23+I23</f>
        <v>21499.697424593302</v>
      </c>
      <c r="F23" s="19">
        <f>SUM(G23:H23)</f>
        <v>0</v>
      </c>
      <c r="G23" s="19">
        <v>0</v>
      </c>
      <c r="H23" s="19">
        <v>0</v>
      </c>
      <c r="I23" s="19">
        <f>SUM(J23:K23)</f>
        <v>21499.697424593302</v>
      </c>
      <c r="J23" s="19">
        <v>3279.6148613786399</v>
      </c>
      <c r="K23" s="19">
        <f>SUM(L23:U23)</f>
        <v>18220.082563214663</v>
      </c>
      <c r="L23" s="19">
        <v>13402.2338389872</v>
      </c>
      <c r="M23" s="19">
        <v>4047.4746193741298</v>
      </c>
      <c r="N23" s="19">
        <v>0</v>
      </c>
      <c r="O23" s="19">
        <v>0</v>
      </c>
      <c r="P23" s="19">
        <v>0</v>
      </c>
      <c r="Q23" s="19">
        <v>0</v>
      </c>
      <c r="R23" s="19">
        <v>569.55227333333403</v>
      </c>
      <c r="S23" s="19">
        <v>0</v>
      </c>
      <c r="T23" s="19">
        <v>200.82183152000101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9.2708468637118333</v>
      </c>
      <c r="E24" s="19">
        <f t="shared" si="1"/>
        <v>76918.362258844354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76918.362258844354</v>
      </c>
      <c r="J24" s="19">
        <f t="shared" si="1"/>
        <v>11733.309497111855</v>
      </c>
      <c r="K24" s="19">
        <f t="shared" si="1"/>
        <v>65185.052761732499</v>
      </c>
      <c r="L24" s="19">
        <f t="shared" si="1"/>
        <v>46845.898641283231</v>
      </c>
      <c r="M24" s="19">
        <f t="shared" si="1"/>
        <v>14147.461389667536</v>
      </c>
      <c r="N24" s="19">
        <f t="shared" si="1"/>
        <v>0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3202.5130015228415</v>
      </c>
      <c r="S24" s="19">
        <f t="shared" si="1"/>
        <v>789.37972925888221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E25/691.4/12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2.8416256870118603E-2</v>
      </c>
      <c r="E27" s="19">
        <f t="shared" si="3"/>
        <v>235.76400000000001</v>
      </c>
      <c r="F27" s="19">
        <f t="shared" si="4"/>
        <v>0</v>
      </c>
      <c r="G27" s="19">
        <v>0</v>
      </c>
      <c r="H27" s="19">
        <v>0</v>
      </c>
      <c r="I27" s="19">
        <f t="shared" si="5"/>
        <v>235.76400000000001</v>
      </c>
      <c r="J27" s="19">
        <v>35.963999999999999</v>
      </c>
      <c r="K27" s="19">
        <f t="shared" si="6"/>
        <v>199.8</v>
      </c>
      <c r="L27" s="19">
        <v>0</v>
      </c>
      <c r="M27" s="19">
        <v>0</v>
      </c>
      <c r="N27" s="19">
        <v>0</v>
      </c>
      <c r="O27" s="19">
        <v>199.8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0</v>
      </c>
      <c r="E28" s="19">
        <f t="shared" si="3"/>
        <v>0</v>
      </c>
      <c r="F28" s="19">
        <f t="shared" si="4"/>
        <v>0</v>
      </c>
      <c r="G28" s="19">
        <v>0</v>
      </c>
      <c r="H28" s="19">
        <v>0</v>
      </c>
      <c r="I28" s="19">
        <f t="shared" si="5"/>
        <v>0</v>
      </c>
      <c r="J28" s="19">
        <v>0</v>
      </c>
      <c r="K28" s="19">
        <f t="shared" si="6"/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5.3637593230194146E-2</v>
      </c>
      <c r="E29" s="19">
        <f t="shared" si="3"/>
        <v>445.02038351227475</v>
      </c>
      <c r="F29" s="19">
        <f t="shared" si="4"/>
        <v>0</v>
      </c>
      <c r="G29" s="19">
        <v>0</v>
      </c>
      <c r="H29" s="19">
        <v>0</v>
      </c>
      <c r="I29" s="19">
        <f t="shared" si="5"/>
        <v>445.02038351227475</v>
      </c>
      <c r="J29" s="19">
        <v>67.884465281533394</v>
      </c>
      <c r="K29" s="19">
        <f t="shared" si="6"/>
        <v>377.13591823074137</v>
      </c>
      <c r="L29" s="19">
        <v>277.38326156345198</v>
      </c>
      <c r="M29" s="19">
        <v>83.769744992162401</v>
      </c>
      <c r="N29" s="19">
        <v>0</v>
      </c>
      <c r="O29" s="19">
        <v>0</v>
      </c>
      <c r="P29" s="19">
        <v>0</v>
      </c>
      <c r="Q29" s="19">
        <v>0</v>
      </c>
      <c r="R29" s="19">
        <v>13.2512487309645</v>
      </c>
      <c r="S29" s="19">
        <v>2.7316629441624398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4.8184614955827078E-2</v>
      </c>
      <c r="E30" s="19">
        <f t="shared" si="3"/>
        <v>399.7781133655061</v>
      </c>
      <c r="F30" s="19">
        <f t="shared" si="4"/>
        <v>0</v>
      </c>
      <c r="G30" s="19">
        <v>0</v>
      </c>
      <c r="H30" s="19">
        <v>0</v>
      </c>
      <c r="I30" s="19">
        <f t="shared" si="5"/>
        <v>399.7781133655061</v>
      </c>
      <c r="J30" s="19">
        <v>60.983102038806003</v>
      </c>
      <c r="K30" s="19">
        <f t="shared" si="6"/>
        <v>338.79501132670009</v>
      </c>
      <c r="L30" s="19">
        <v>238.60925725888299</v>
      </c>
      <c r="M30" s="19">
        <v>72.059995692182696</v>
      </c>
      <c r="N30" s="19">
        <v>0</v>
      </c>
      <c r="O30" s="19">
        <v>0</v>
      </c>
      <c r="P30" s="19">
        <v>0</v>
      </c>
      <c r="Q30" s="19">
        <v>0</v>
      </c>
      <c r="R30" s="19">
        <v>22.616040609136999</v>
      </c>
      <c r="S30" s="19">
        <v>5.5097177664974497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0.64365111876232939</v>
      </c>
      <c r="E31" s="19">
        <f t="shared" si="3"/>
        <v>5340.2446021472942</v>
      </c>
      <c r="F31" s="19">
        <f t="shared" si="4"/>
        <v>0</v>
      </c>
      <c r="G31" s="19">
        <v>0</v>
      </c>
      <c r="H31" s="19">
        <v>0</v>
      </c>
      <c r="I31" s="19">
        <f t="shared" si="5"/>
        <v>5340.2446021472942</v>
      </c>
      <c r="J31" s="19">
        <v>814.61358337840102</v>
      </c>
      <c r="K31" s="19">
        <f t="shared" si="6"/>
        <v>4525.6310187688932</v>
      </c>
      <c r="L31" s="19">
        <v>3328.5991387614199</v>
      </c>
      <c r="M31" s="19">
        <v>1005.23693990595</v>
      </c>
      <c r="N31" s="19">
        <v>0</v>
      </c>
      <c r="O31" s="19">
        <v>0</v>
      </c>
      <c r="P31" s="19">
        <v>0</v>
      </c>
      <c r="Q31" s="19">
        <v>0</v>
      </c>
      <c r="R31" s="19">
        <v>159.01498477157401</v>
      </c>
      <c r="S31" s="19">
        <v>32.779955329949203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0.64365111876232939</v>
      </c>
      <c r="E32" s="19">
        <f t="shared" si="3"/>
        <v>5340.2446021472942</v>
      </c>
      <c r="F32" s="19">
        <f t="shared" si="4"/>
        <v>0</v>
      </c>
      <c r="G32" s="19">
        <v>0</v>
      </c>
      <c r="H32" s="19">
        <v>0</v>
      </c>
      <c r="I32" s="19">
        <f t="shared" si="5"/>
        <v>5340.2446021472942</v>
      </c>
      <c r="J32" s="19">
        <v>814.61358337840102</v>
      </c>
      <c r="K32" s="19">
        <f t="shared" si="6"/>
        <v>4525.6310187688932</v>
      </c>
      <c r="L32" s="19">
        <v>3328.5991387614199</v>
      </c>
      <c r="M32" s="19">
        <v>1005.23693990595</v>
      </c>
      <c r="N32" s="19">
        <v>0</v>
      </c>
      <c r="O32" s="19">
        <v>0</v>
      </c>
      <c r="P32" s="19">
        <v>0</v>
      </c>
      <c r="Q32" s="19">
        <v>0</v>
      </c>
      <c r="R32" s="19">
        <v>159.01498477157401</v>
      </c>
      <c r="S32" s="19">
        <v>32.779955329949203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0.12873022375246584</v>
      </c>
      <c r="E33" s="19">
        <f t="shared" si="3"/>
        <v>1068.0489204294586</v>
      </c>
      <c r="F33" s="19">
        <f t="shared" si="4"/>
        <v>0</v>
      </c>
      <c r="G33" s="19">
        <v>0</v>
      </c>
      <c r="H33" s="19">
        <v>0</v>
      </c>
      <c r="I33" s="19">
        <f t="shared" si="5"/>
        <v>1068.0489204294586</v>
      </c>
      <c r="J33" s="19">
        <v>162.92271667567999</v>
      </c>
      <c r="K33" s="19">
        <f t="shared" si="6"/>
        <v>905.12620375377855</v>
      </c>
      <c r="L33" s="19">
        <v>665.719827752284</v>
      </c>
      <c r="M33" s="19">
        <v>201.04738798119001</v>
      </c>
      <c r="N33" s="19">
        <v>0</v>
      </c>
      <c r="O33" s="19">
        <v>0</v>
      </c>
      <c r="P33" s="19">
        <v>0</v>
      </c>
      <c r="Q33" s="19">
        <v>0</v>
      </c>
      <c r="R33" s="19">
        <v>31.8029969543147</v>
      </c>
      <c r="S33" s="19">
        <v>6.5559910659898497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0.17378580206582891</v>
      </c>
      <c r="E34" s="19">
        <f t="shared" si="3"/>
        <v>1441.8660425797691</v>
      </c>
      <c r="F34" s="19">
        <f t="shared" si="4"/>
        <v>0</v>
      </c>
      <c r="G34" s="19">
        <v>0</v>
      </c>
      <c r="H34" s="19">
        <v>0</v>
      </c>
      <c r="I34" s="19">
        <f t="shared" si="5"/>
        <v>1441.8660425797691</v>
      </c>
      <c r="J34" s="19">
        <v>219.945667512168</v>
      </c>
      <c r="K34" s="19">
        <f t="shared" si="6"/>
        <v>1221.9203750676011</v>
      </c>
      <c r="L34" s="19">
        <v>898.72176746558398</v>
      </c>
      <c r="M34" s="19">
        <v>271.41397377460601</v>
      </c>
      <c r="N34" s="19">
        <v>0</v>
      </c>
      <c r="O34" s="19">
        <v>0</v>
      </c>
      <c r="P34" s="19">
        <v>0</v>
      </c>
      <c r="Q34" s="19">
        <v>0</v>
      </c>
      <c r="R34" s="19">
        <v>42.934045888324903</v>
      </c>
      <c r="S34" s="19">
        <v>8.8505879390862905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7.7238134251479601E-2</v>
      </c>
      <c r="E35" s="19">
        <f t="shared" si="3"/>
        <v>640.82935225767596</v>
      </c>
      <c r="F35" s="19">
        <f t="shared" si="4"/>
        <v>0</v>
      </c>
      <c r="G35" s="19">
        <v>0</v>
      </c>
      <c r="H35" s="19">
        <v>0</v>
      </c>
      <c r="I35" s="19">
        <f t="shared" si="5"/>
        <v>640.82935225767596</v>
      </c>
      <c r="J35" s="19">
        <v>97.753630005408198</v>
      </c>
      <c r="K35" s="19">
        <f t="shared" si="6"/>
        <v>543.07572225226772</v>
      </c>
      <c r="L35" s="19">
        <v>399.43189665137101</v>
      </c>
      <c r="M35" s="19">
        <v>120.62843278871399</v>
      </c>
      <c r="N35" s="19">
        <v>0</v>
      </c>
      <c r="O35" s="19">
        <v>0</v>
      </c>
      <c r="P35" s="19">
        <v>0</v>
      </c>
      <c r="Q35" s="19">
        <v>0</v>
      </c>
      <c r="R35" s="19">
        <v>19.081798172588801</v>
      </c>
      <c r="S35" s="19">
        <v>3.9335946395939101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v>0</v>
      </c>
      <c r="H37" s="19">
        <v>0</v>
      </c>
      <c r="I37" s="19">
        <f t="shared" si="5"/>
        <v>0</v>
      </c>
      <c r="J37" s="19">
        <v>0</v>
      </c>
      <c r="K37" s="19">
        <f t="shared" si="6"/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v>0</v>
      </c>
      <c r="H40" s="19">
        <v>0</v>
      </c>
      <c r="I40" s="19">
        <f t="shared" si="5"/>
        <v>0</v>
      </c>
      <c r="J40" s="19">
        <v>0</v>
      </c>
      <c r="K40" s="19">
        <f t="shared" si="6"/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0.15538143275308403</v>
      </c>
      <c r="E41" s="19">
        <f t="shared" si="3"/>
        <v>1289.1686712657875</v>
      </c>
      <c r="F41" s="19">
        <f t="shared" si="4"/>
        <v>0</v>
      </c>
      <c r="G41" s="19">
        <v>0</v>
      </c>
      <c r="H41" s="19">
        <v>0</v>
      </c>
      <c r="I41" s="19">
        <f t="shared" si="5"/>
        <v>1289.1686712657875</v>
      </c>
      <c r="J41" s="19">
        <v>196.65284815918801</v>
      </c>
      <c r="K41" s="19">
        <f t="shared" si="6"/>
        <v>1092.5158231065996</v>
      </c>
      <c r="L41" s="19">
        <v>807.79175634517799</v>
      </c>
      <c r="M41" s="19">
        <v>243.95311041624399</v>
      </c>
      <c r="N41" s="19">
        <v>0</v>
      </c>
      <c r="O41" s="19">
        <v>0</v>
      </c>
      <c r="P41" s="19">
        <v>0</v>
      </c>
      <c r="Q41" s="19">
        <v>0</v>
      </c>
      <c r="R41" s="19">
        <v>23.0151472081218</v>
      </c>
      <c r="S41" s="19">
        <v>17.755809137055799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0.48273833907174762</v>
      </c>
      <c r="E42" s="19">
        <f t="shared" si="3"/>
        <v>4005.1834516104755</v>
      </c>
      <c r="F42" s="19">
        <f t="shared" si="4"/>
        <v>0</v>
      </c>
      <c r="G42" s="19">
        <v>0</v>
      </c>
      <c r="H42" s="19">
        <v>0</v>
      </c>
      <c r="I42" s="19">
        <f t="shared" si="5"/>
        <v>4005.1834516104755</v>
      </c>
      <c r="J42" s="19">
        <v>610.96018753380099</v>
      </c>
      <c r="K42" s="19">
        <f t="shared" si="6"/>
        <v>3394.2232640766742</v>
      </c>
      <c r="L42" s="19">
        <v>2496.44935407107</v>
      </c>
      <c r="M42" s="19">
        <v>753.92770492946204</v>
      </c>
      <c r="N42" s="19">
        <v>0</v>
      </c>
      <c r="O42" s="19">
        <v>0</v>
      </c>
      <c r="P42" s="19">
        <v>0</v>
      </c>
      <c r="Q42" s="19">
        <v>0</v>
      </c>
      <c r="R42" s="19">
        <v>119.26123857867999</v>
      </c>
      <c r="S42" s="19">
        <v>24.584966497461899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2.7210458585199618E-2</v>
      </c>
      <c r="E46" s="19">
        <f t="shared" si="3"/>
        <v>225.75973278968416</v>
      </c>
      <c r="F46" s="19">
        <f t="shared" si="4"/>
        <v>0</v>
      </c>
      <c r="G46" s="19">
        <v>0</v>
      </c>
      <c r="H46" s="19">
        <v>0</v>
      </c>
      <c r="I46" s="19">
        <f t="shared" si="5"/>
        <v>225.75973278968416</v>
      </c>
      <c r="J46" s="19">
        <v>34.437925340799303</v>
      </c>
      <c r="K46" s="19">
        <f t="shared" si="6"/>
        <v>191.32180744888487</v>
      </c>
      <c r="L46" s="19">
        <v>142.76787225989801</v>
      </c>
      <c r="M46" s="19">
        <v>43.115897422489397</v>
      </c>
      <c r="N46" s="19">
        <v>0</v>
      </c>
      <c r="O46" s="19">
        <v>0</v>
      </c>
      <c r="P46" s="19">
        <v>0</v>
      </c>
      <c r="Q46" s="19">
        <v>0</v>
      </c>
      <c r="R46" s="19">
        <v>4.3453725888324799</v>
      </c>
      <c r="S46" s="19">
        <v>1.0926651776649701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4.0815687877799552E-2</v>
      </c>
      <c r="E47" s="19">
        <f t="shared" si="3"/>
        <v>338.6395991845273</v>
      </c>
      <c r="F47" s="19">
        <f t="shared" si="4"/>
        <v>0</v>
      </c>
      <c r="G47" s="19">
        <v>0</v>
      </c>
      <c r="H47" s="19">
        <v>0</v>
      </c>
      <c r="I47" s="19">
        <f t="shared" si="5"/>
        <v>338.6395991845273</v>
      </c>
      <c r="J47" s="19">
        <v>51.656888011199101</v>
      </c>
      <c r="K47" s="19">
        <f t="shared" si="6"/>
        <v>286.9827111733282</v>
      </c>
      <c r="L47" s="19">
        <v>214.15180838984799</v>
      </c>
      <c r="M47" s="19">
        <v>64.673846133734003</v>
      </c>
      <c r="N47" s="19">
        <v>0</v>
      </c>
      <c r="O47" s="19">
        <v>0</v>
      </c>
      <c r="P47" s="19">
        <v>0</v>
      </c>
      <c r="Q47" s="19">
        <v>0</v>
      </c>
      <c r="R47" s="19">
        <v>6.5180588832487398</v>
      </c>
      <c r="S47" s="19">
        <v>1.63899776649746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2.2311180087622354E-2</v>
      </c>
      <c r="E48" s="19">
        <f t="shared" si="3"/>
        <v>185.11139895098512</v>
      </c>
      <c r="F48" s="19">
        <f t="shared" si="4"/>
        <v>0</v>
      </c>
      <c r="G48" s="19">
        <v>0</v>
      </c>
      <c r="H48" s="19">
        <v>0</v>
      </c>
      <c r="I48" s="19">
        <f t="shared" si="5"/>
        <v>185.11139895098512</v>
      </c>
      <c r="J48" s="19">
        <v>28.2373320433706</v>
      </c>
      <c r="K48" s="19">
        <f t="shared" si="6"/>
        <v>156.87406690761452</v>
      </c>
      <c r="L48" s="19">
        <v>115.99061116751299</v>
      </c>
      <c r="M48" s="19">
        <v>35.029164572588797</v>
      </c>
      <c r="N48" s="19">
        <v>0</v>
      </c>
      <c r="O48" s="19">
        <v>0</v>
      </c>
      <c r="P48" s="19">
        <v>0</v>
      </c>
      <c r="Q48" s="19">
        <v>0</v>
      </c>
      <c r="R48" s="19">
        <v>3.3047390862944201</v>
      </c>
      <c r="S48" s="19">
        <v>2.5495520812182701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1.0285553345205483</v>
      </c>
      <c r="E49" s="19">
        <f t="shared" si="3"/>
        <v>8533.7178994500846</v>
      </c>
      <c r="F49" s="19">
        <f t="shared" si="4"/>
        <v>0</v>
      </c>
      <c r="G49" s="19">
        <v>0</v>
      </c>
      <c r="H49" s="19">
        <v>0</v>
      </c>
      <c r="I49" s="19">
        <f t="shared" si="5"/>
        <v>8533.7178994500846</v>
      </c>
      <c r="J49" s="19">
        <v>1301.75357788222</v>
      </c>
      <c r="K49" s="19">
        <f t="shared" si="6"/>
        <v>7231.9643215678643</v>
      </c>
      <c r="L49" s="19">
        <v>5396.6255714241597</v>
      </c>
      <c r="M49" s="19">
        <v>1629.7809225701001</v>
      </c>
      <c r="N49" s="19">
        <v>0</v>
      </c>
      <c r="O49" s="19">
        <v>0</v>
      </c>
      <c r="P49" s="19">
        <v>0</v>
      </c>
      <c r="Q49" s="19">
        <v>0</v>
      </c>
      <c r="R49" s="19">
        <v>164.25508385786799</v>
      </c>
      <c r="S49" s="19">
        <v>41.3027437157359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0.67345884998369199</v>
      </c>
      <c r="E50" s="19">
        <f t="shared" si="3"/>
        <v>5587.553386544696</v>
      </c>
      <c r="F50" s="19">
        <f t="shared" si="4"/>
        <v>0</v>
      </c>
      <c r="G50" s="19">
        <v>0</v>
      </c>
      <c r="H50" s="19">
        <v>0</v>
      </c>
      <c r="I50" s="19">
        <f t="shared" si="5"/>
        <v>5587.553386544696</v>
      </c>
      <c r="J50" s="19">
        <v>852.338652184784</v>
      </c>
      <c r="K50" s="19">
        <f t="shared" si="6"/>
        <v>4735.2147343599117</v>
      </c>
      <c r="L50" s="19">
        <v>3533.50483843249</v>
      </c>
      <c r="M50" s="19">
        <v>1067.1184612066099</v>
      </c>
      <c r="N50" s="19">
        <v>0</v>
      </c>
      <c r="O50" s="19">
        <v>0</v>
      </c>
      <c r="P50" s="19">
        <v>0</v>
      </c>
      <c r="Q50" s="19">
        <v>0</v>
      </c>
      <c r="R50" s="19">
        <v>107.547971573604</v>
      </c>
      <c r="S50" s="19">
        <v>27.043463147208101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6.0705047147053041E-2</v>
      </c>
      <c r="E51" s="19">
        <f t="shared" si="3"/>
        <v>503.65763516966962</v>
      </c>
      <c r="F51" s="19">
        <f t="shared" si="4"/>
        <v>0</v>
      </c>
      <c r="G51" s="19">
        <v>0</v>
      </c>
      <c r="H51" s="19">
        <v>0</v>
      </c>
      <c r="I51" s="19">
        <f t="shared" si="5"/>
        <v>503.65763516966962</v>
      </c>
      <c r="J51" s="19">
        <v>76.829130788593702</v>
      </c>
      <c r="K51" s="19">
        <f t="shared" si="6"/>
        <v>426.8285043810759</v>
      </c>
      <c r="L51" s="19">
        <v>308.70072657868002</v>
      </c>
      <c r="M51" s="19">
        <v>93.227619426761393</v>
      </c>
      <c r="N51" s="19">
        <v>0</v>
      </c>
      <c r="O51" s="19">
        <v>0</v>
      </c>
      <c r="P51" s="19">
        <v>0</v>
      </c>
      <c r="Q51" s="19">
        <v>0</v>
      </c>
      <c r="R51" s="19">
        <v>16.926213197969499</v>
      </c>
      <c r="S51" s="19">
        <v>7.9739451776649597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0.15176261786763276</v>
      </c>
      <c r="E52" s="19">
        <f t="shared" si="3"/>
        <v>1259.1440879241754</v>
      </c>
      <c r="F52" s="19">
        <f t="shared" si="4"/>
        <v>0</v>
      </c>
      <c r="G52" s="19">
        <v>0</v>
      </c>
      <c r="H52" s="19">
        <v>0</v>
      </c>
      <c r="I52" s="19">
        <f t="shared" si="5"/>
        <v>1259.1440879241754</v>
      </c>
      <c r="J52" s="19">
        <v>192.07282697148401</v>
      </c>
      <c r="K52" s="19">
        <f t="shared" si="6"/>
        <v>1067.0712609526913</v>
      </c>
      <c r="L52" s="19">
        <v>771.75181644670101</v>
      </c>
      <c r="M52" s="19">
        <v>233.069048566904</v>
      </c>
      <c r="N52" s="19">
        <v>0</v>
      </c>
      <c r="O52" s="19">
        <v>0</v>
      </c>
      <c r="P52" s="19">
        <v>0</v>
      </c>
      <c r="Q52" s="19">
        <v>0</v>
      </c>
      <c r="R52" s="19">
        <v>42.315532994923799</v>
      </c>
      <c r="S52" s="19">
        <v>19.934862944162401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0.37664307357138166</v>
      </c>
      <c r="E53" s="19">
        <f t="shared" si="3"/>
        <v>3124.9322528070388</v>
      </c>
      <c r="F53" s="19">
        <f t="shared" si="4"/>
        <v>0</v>
      </c>
      <c r="G53" s="19">
        <v>0</v>
      </c>
      <c r="H53" s="19">
        <v>0</v>
      </c>
      <c r="I53" s="19">
        <f t="shared" si="5"/>
        <v>3124.9322528070388</v>
      </c>
      <c r="J53" s="19">
        <v>476.68458093666698</v>
      </c>
      <c r="K53" s="19">
        <f t="shared" si="6"/>
        <v>2648.247671870372</v>
      </c>
      <c r="L53" s="19">
        <v>1865.1290275736001</v>
      </c>
      <c r="M53" s="19">
        <v>563.26896632722799</v>
      </c>
      <c r="N53" s="19">
        <v>0</v>
      </c>
      <c r="O53" s="19">
        <v>0</v>
      </c>
      <c r="P53" s="19">
        <v>0</v>
      </c>
      <c r="Q53" s="19">
        <v>0</v>
      </c>
      <c r="R53" s="19">
        <v>176.782050761422</v>
      </c>
      <c r="S53" s="19">
        <v>43.067627208121898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3.2524615095183282</v>
      </c>
      <c r="E54" s="19">
        <f t="shared" si="3"/>
        <v>26985.022652171665</v>
      </c>
      <c r="F54" s="19">
        <f t="shared" si="4"/>
        <v>0</v>
      </c>
      <c r="G54" s="19">
        <v>0</v>
      </c>
      <c r="H54" s="19">
        <v>0</v>
      </c>
      <c r="I54" s="19">
        <f t="shared" si="5"/>
        <v>26985.022652171665</v>
      </c>
      <c r="J54" s="19">
        <v>4116.35938761941</v>
      </c>
      <c r="K54" s="19">
        <f t="shared" si="6"/>
        <v>22868.663264552255</v>
      </c>
      <c r="L54" s="19">
        <v>16106.124864974599</v>
      </c>
      <c r="M54" s="19">
        <v>4864.0497092223304</v>
      </c>
      <c r="N54" s="19">
        <v>0</v>
      </c>
      <c r="O54" s="19">
        <v>0</v>
      </c>
      <c r="P54" s="19">
        <v>0</v>
      </c>
      <c r="Q54" s="19">
        <v>0</v>
      </c>
      <c r="R54" s="19">
        <v>1526.58274111675</v>
      </c>
      <c r="S54" s="19">
        <v>371.90594923857799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0.18709182525817258</v>
      </c>
      <c r="E55" s="19">
        <f t="shared" si="3"/>
        <v>1552.2634558020063</v>
      </c>
      <c r="F55" s="19">
        <f t="shared" si="4"/>
        <v>0</v>
      </c>
      <c r="G55" s="19">
        <v>0</v>
      </c>
      <c r="H55" s="19">
        <v>0</v>
      </c>
      <c r="I55" s="19">
        <f t="shared" si="5"/>
        <v>1552.2634558020063</v>
      </c>
      <c r="J55" s="19">
        <v>236.78595088505199</v>
      </c>
      <c r="K55" s="19">
        <f t="shared" si="6"/>
        <v>1315.4775049169543</v>
      </c>
      <c r="L55" s="19">
        <v>926.47500670050795</v>
      </c>
      <c r="M55" s="19">
        <v>279.79545202355303</v>
      </c>
      <c r="N55" s="19">
        <v>0</v>
      </c>
      <c r="O55" s="19">
        <v>0</v>
      </c>
      <c r="P55" s="19">
        <v>0</v>
      </c>
      <c r="Q55" s="19">
        <v>0</v>
      </c>
      <c r="R55" s="19">
        <v>87.813845177664902</v>
      </c>
      <c r="S55" s="19">
        <v>21.393201015228399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0.21068722889435457</v>
      </c>
      <c r="E56" s="19">
        <f t="shared" si="3"/>
        <v>1748.029800690681</v>
      </c>
      <c r="F56" s="19">
        <f t="shared" si="4"/>
        <v>0</v>
      </c>
      <c r="G56" s="19">
        <v>0</v>
      </c>
      <c r="H56" s="19">
        <v>0</v>
      </c>
      <c r="I56" s="19">
        <f t="shared" si="5"/>
        <v>1748.029800690681</v>
      </c>
      <c r="J56" s="19">
        <v>266.64861366468</v>
      </c>
      <c r="K56" s="19">
        <f t="shared" si="6"/>
        <v>1481.381187026001</v>
      </c>
      <c r="L56" s="19">
        <v>1043.3189773644699</v>
      </c>
      <c r="M56" s="19">
        <v>315.08233116406899</v>
      </c>
      <c r="N56" s="19">
        <v>0</v>
      </c>
      <c r="O56" s="19">
        <v>0</v>
      </c>
      <c r="P56" s="19">
        <v>0</v>
      </c>
      <c r="Q56" s="19">
        <v>0</v>
      </c>
      <c r="R56" s="19">
        <v>98.888637563452093</v>
      </c>
      <c r="S56" s="19">
        <v>24.091240934010202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0.48184614955827088</v>
      </c>
      <c r="E57" s="19">
        <f t="shared" si="3"/>
        <v>3997.7811336550617</v>
      </c>
      <c r="F57" s="19">
        <f t="shared" si="4"/>
        <v>0</v>
      </c>
      <c r="G57" s="19">
        <v>0</v>
      </c>
      <c r="H57" s="19">
        <v>0</v>
      </c>
      <c r="I57" s="19">
        <f t="shared" si="5"/>
        <v>3997.7811336550617</v>
      </c>
      <c r="J57" s="19">
        <v>609.83102038805998</v>
      </c>
      <c r="K57" s="19">
        <f t="shared" si="6"/>
        <v>3387.9501132670016</v>
      </c>
      <c r="L57" s="19">
        <v>2386.0925725888301</v>
      </c>
      <c r="M57" s="19">
        <v>720.59995692182702</v>
      </c>
      <c r="N57" s="19">
        <v>0</v>
      </c>
      <c r="O57" s="19">
        <v>0</v>
      </c>
      <c r="P57" s="19">
        <v>0</v>
      </c>
      <c r="Q57" s="19">
        <v>0</v>
      </c>
      <c r="R57" s="19">
        <v>226.16040609136999</v>
      </c>
      <c r="S57" s="19">
        <v>55.097177664974502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0.32188326636637438</v>
      </c>
      <c r="E58" s="19">
        <f t="shared" si="3"/>
        <v>2670.6010843885347</v>
      </c>
      <c r="F58" s="19">
        <f t="shared" si="4"/>
        <v>0</v>
      </c>
      <c r="G58" s="19">
        <v>0</v>
      </c>
      <c r="H58" s="19">
        <v>0</v>
      </c>
      <c r="I58" s="19">
        <f t="shared" si="5"/>
        <v>2670.6010843885347</v>
      </c>
      <c r="J58" s="19">
        <v>407.379826432149</v>
      </c>
      <c r="K58" s="19">
        <f t="shared" si="6"/>
        <v>2263.2212579563857</v>
      </c>
      <c r="L58" s="19">
        <v>1593.9595487512699</v>
      </c>
      <c r="M58" s="19">
        <v>481.375783722883</v>
      </c>
      <c r="N58" s="19">
        <v>0</v>
      </c>
      <c r="O58" s="19">
        <v>0</v>
      </c>
      <c r="P58" s="19">
        <v>0</v>
      </c>
      <c r="Q58" s="19">
        <v>0</v>
      </c>
      <c r="R58" s="19">
        <v>151.07986294416199</v>
      </c>
      <c r="S58" s="19">
        <v>36.806062538070996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1.9629853814585475E-2</v>
      </c>
      <c r="E62" s="19">
        <f t="shared" si="7"/>
        <v>162.86497112885274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162.86497112885274</v>
      </c>
      <c r="J62" s="19">
        <f t="shared" si="7"/>
        <v>24.843809155248699</v>
      </c>
      <c r="K62" s="19">
        <f t="shared" si="7"/>
        <v>138.02116197360405</v>
      </c>
      <c r="L62" s="19">
        <f t="shared" si="7"/>
        <v>33.140174619289297</v>
      </c>
      <c r="M62" s="19">
        <f t="shared" si="7"/>
        <v>10.0083327350254</v>
      </c>
      <c r="N62" s="19">
        <f t="shared" si="7"/>
        <v>93.2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0.94421116751268896</v>
      </c>
      <c r="S62" s="19">
        <f t="shared" si="7"/>
        <v>0.72844345177664904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E63/691.4/12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1.9629853814585475E-2</v>
      </c>
      <c r="E65" s="19">
        <f t="shared" si="9"/>
        <v>162.86497112885274</v>
      </c>
      <c r="F65" s="19">
        <f t="shared" si="10"/>
        <v>0</v>
      </c>
      <c r="G65" s="19">
        <v>0</v>
      </c>
      <c r="H65" s="19">
        <v>0</v>
      </c>
      <c r="I65" s="19">
        <f t="shared" si="11"/>
        <v>162.86497112885274</v>
      </c>
      <c r="J65" s="19">
        <v>24.843809155248699</v>
      </c>
      <c r="K65" s="19">
        <f t="shared" si="12"/>
        <v>138.02116197360405</v>
      </c>
      <c r="L65" s="19">
        <v>33.140174619289297</v>
      </c>
      <c r="M65" s="19">
        <v>10.0083327350254</v>
      </c>
      <c r="N65" s="19">
        <v>93.2</v>
      </c>
      <c r="O65" s="19">
        <v>0</v>
      </c>
      <c r="P65" s="19">
        <v>0</v>
      </c>
      <c r="Q65" s="19">
        <v>0</v>
      </c>
      <c r="R65" s="19">
        <v>0.94421116751268896</v>
      </c>
      <c r="S65" s="19">
        <v>0.72844345177664904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0</v>
      </c>
      <c r="E66" s="19">
        <f t="shared" si="9"/>
        <v>0</v>
      </c>
      <c r="F66" s="19">
        <f t="shared" si="10"/>
        <v>0</v>
      </c>
      <c r="G66" s="19">
        <v>0</v>
      </c>
      <c r="H66" s="19">
        <v>0</v>
      </c>
      <c r="I66" s="19">
        <f t="shared" si="11"/>
        <v>0</v>
      </c>
      <c r="J66" s="19">
        <v>0</v>
      </c>
      <c r="K66" s="19">
        <f t="shared" si="12"/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0</v>
      </c>
      <c r="E67" s="19">
        <f t="shared" si="9"/>
        <v>0</v>
      </c>
      <c r="F67" s="19">
        <f t="shared" si="10"/>
        <v>0</v>
      </c>
      <c r="G67" s="19">
        <v>0</v>
      </c>
      <c r="H67" s="19">
        <v>0</v>
      </c>
      <c r="I67" s="19">
        <f t="shared" si="11"/>
        <v>0</v>
      </c>
      <c r="J67" s="19">
        <v>0</v>
      </c>
      <c r="K67" s="19">
        <f t="shared" si="12"/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0</v>
      </c>
      <c r="E68" s="19">
        <f t="shared" si="9"/>
        <v>0</v>
      </c>
      <c r="F68" s="19">
        <f t="shared" si="10"/>
        <v>0</v>
      </c>
      <c r="G68" s="19">
        <v>0</v>
      </c>
      <c r="H68" s="19">
        <v>0</v>
      </c>
      <c r="I68" s="19">
        <f t="shared" si="11"/>
        <v>0</v>
      </c>
      <c r="J68" s="19">
        <v>0</v>
      </c>
      <c r="K68" s="19">
        <f t="shared" si="12"/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0</v>
      </c>
      <c r="E69" s="19">
        <f t="shared" si="9"/>
        <v>0</v>
      </c>
      <c r="F69" s="19">
        <f t="shared" si="10"/>
        <v>0</v>
      </c>
      <c r="G69" s="19">
        <v>0</v>
      </c>
      <c r="H69" s="19">
        <v>0</v>
      </c>
      <c r="I69" s="19">
        <f t="shared" si="11"/>
        <v>0</v>
      </c>
      <c r="J69" s="19">
        <v>0</v>
      </c>
      <c r="K69" s="19">
        <f t="shared" si="12"/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SUM(D71:D76)</f>
        <v>1.1918901789887941</v>
      </c>
      <c r="E70" s="19">
        <f t="shared" si="13"/>
        <v>9888.8744370342283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9888.8744370342283</v>
      </c>
      <c r="J70" s="19">
        <f t="shared" si="13"/>
        <v>1508.472371750983</v>
      </c>
      <c r="K70" s="19">
        <f t="shared" si="13"/>
        <v>8380.4020652832442</v>
      </c>
      <c r="L70" s="19">
        <f t="shared" si="13"/>
        <v>2515.5934538071042</v>
      </c>
      <c r="M70" s="19">
        <f t="shared" si="13"/>
        <v>759.70922304974499</v>
      </c>
      <c r="N70" s="19">
        <f t="shared" si="13"/>
        <v>4926.96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89.528649746192798</v>
      </c>
      <c r="S70" s="19">
        <f t="shared" si="13"/>
        <v>88.610738680202928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15">
      <c r="A71" s="17" t="s">
        <v>134</v>
      </c>
      <c r="B71" s="18" t="s">
        <v>147</v>
      </c>
      <c r="C71" s="18"/>
      <c r="D71" s="19">
        <f t="shared" ref="D71:D76" si="14">E71/691.4/12</f>
        <v>8.0375561979377216E-2</v>
      </c>
      <c r="E71" s="19">
        <f t="shared" ref="E71:E76" si="15">F71+I71</f>
        <v>666.85996263049685</v>
      </c>
      <c r="F71" s="19">
        <f t="shared" ref="F71:F76" si="16">SUM(G71:H71)</f>
        <v>0</v>
      </c>
      <c r="G71" s="19">
        <v>0</v>
      </c>
      <c r="H71" s="19">
        <v>0</v>
      </c>
      <c r="I71" s="19">
        <f t="shared" ref="I71:I76" si="17">SUM(J71:K71)</f>
        <v>666.85996263049685</v>
      </c>
      <c r="J71" s="19">
        <v>101.724401079228</v>
      </c>
      <c r="K71" s="19">
        <f t="shared" ref="K71:K76" si="18">SUM(L71:U71)</f>
        <v>565.13556155126889</v>
      </c>
      <c r="L71" s="19">
        <v>185.84859289340099</v>
      </c>
      <c r="M71" s="19">
        <v>56.126275053806999</v>
      </c>
      <c r="N71" s="19">
        <v>310</v>
      </c>
      <c r="O71" s="19">
        <v>0</v>
      </c>
      <c r="P71" s="19">
        <v>0</v>
      </c>
      <c r="Q71" s="19">
        <v>0</v>
      </c>
      <c r="R71" s="19">
        <v>6.6142538071065999</v>
      </c>
      <c r="S71" s="19">
        <v>6.5464397969543198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139</v>
      </c>
      <c r="C72" s="18"/>
      <c r="D72" s="19">
        <f t="shared" si="14"/>
        <v>0.11296402531831488</v>
      </c>
      <c r="E72" s="19">
        <f t="shared" si="15"/>
        <v>937.23992526099482</v>
      </c>
      <c r="F72" s="19">
        <f t="shared" si="16"/>
        <v>0</v>
      </c>
      <c r="G72" s="19">
        <v>0</v>
      </c>
      <c r="H72" s="19">
        <v>0</v>
      </c>
      <c r="I72" s="19">
        <f t="shared" si="17"/>
        <v>937.23992526099482</v>
      </c>
      <c r="J72" s="19">
        <v>142.96880215845701</v>
      </c>
      <c r="K72" s="19">
        <f t="shared" si="18"/>
        <v>794.27112310253779</v>
      </c>
      <c r="L72" s="19">
        <v>371.69718578680198</v>
      </c>
      <c r="M72" s="19">
        <v>112.252550107614</v>
      </c>
      <c r="N72" s="19">
        <v>284</v>
      </c>
      <c r="O72" s="19">
        <v>0</v>
      </c>
      <c r="P72" s="19">
        <v>0</v>
      </c>
      <c r="Q72" s="19">
        <v>0</v>
      </c>
      <c r="R72" s="19">
        <v>13.2285076142132</v>
      </c>
      <c r="S72" s="19">
        <v>13.0928795939086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137</v>
      </c>
      <c r="C73" s="18"/>
      <c r="D73" s="19">
        <f t="shared" si="14"/>
        <v>0.20038705546733926</v>
      </c>
      <c r="E73" s="19">
        <f t="shared" si="15"/>
        <v>1662.5713218014203</v>
      </c>
      <c r="F73" s="19">
        <f t="shared" si="16"/>
        <v>0</v>
      </c>
      <c r="G73" s="19">
        <v>0</v>
      </c>
      <c r="H73" s="19">
        <v>0</v>
      </c>
      <c r="I73" s="19">
        <f t="shared" si="17"/>
        <v>1662.5713218014203</v>
      </c>
      <c r="J73" s="19">
        <v>253.61257451208101</v>
      </c>
      <c r="K73" s="19">
        <f t="shared" si="18"/>
        <v>1408.9587472893393</v>
      </c>
      <c r="L73" s="19">
        <v>530.99597969543095</v>
      </c>
      <c r="M73" s="19">
        <v>160.36078586802</v>
      </c>
      <c r="N73" s="19">
        <v>680</v>
      </c>
      <c r="O73" s="19">
        <v>0</v>
      </c>
      <c r="P73" s="19">
        <v>0</v>
      </c>
      <c r="Q73" s="19">
        <v>0</v>
      </c>
      <c r="R73" s="19">
        <v>18.8978680203045</v>
      </c>
      <c r="S73" s="19">
        <v>18.704113705583701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148</v>
      </c>
      <c r="C74" s="18"/>
      <c r="D74" s="19">
        <f t="shared" si="14"/>
        <v>0.28493040861402358</v>
      </c>
      <c r="E74" s="19">
        <f t="shared" si="15"/>
        <v>2364.0106141888309</v>
      </c>
      <c r="F74" s="19">
        <f t="shared" si="16"/>
        <v>0</v>
      </c>
      <c r="G74" s="19">
        <v>0</v>
      </c>
      <c r="H74" s="19">
        <v>0</v>
      </c>
      <c r="I74" s="19">
        <f t="shared" si="17"/>
        <v>2364.0106141888309</v>
      </c>
      <c r="J74" s="19">
        <v>360.61178860507601</v>
      </c>
      <c r="K74" s="19">
        <f t="shared" si="18"/>
        <v>2003.3988255837551</v>
      </c>
      <c r="L74" s="19">
        <v>497.80873096446601</v>
      </c>
      <c r="M74" s="19">
        <v>150.33823675126899</v>
      </c>
      <c r="N74" s="19">
        <v>1320</v>
      </c>
      <c r="O74" s="19">
        <v>0</v>
      </c>
      <c r="P74" s="19">
        <v>0</v>
      </c>
      <c r="Q74" s="19">
        <v>0</v>
      </c>
      <c r="R74" s="19">
        <v>17.716751269035498</v>
      </c>
      <c r="S74" s="19">
        <v>17.535106598984701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15">
      <c r="A75" s="17" t="s">
        <v>149</v>
      </c>
      <c r="B75" s="18" t="s">
        <v>150</v>
      </c>
      <c r="C75" s="18"/>
      <c r="D75" s="19">
        <f t="shared" si="14"/>
        <v>0.40867956929442534</v>
      </c>
      <c r="E75" s="19">
        <f t="shared" si="15"/>
        <v>3390.7326505219876</v>
      </c>
      <c r="F75" s="19">
        <f t="shared" si="16"/>
        <v>0</v>
      </c>
      <c r="G75" s="19">
        <v>0</v>
      </c>
      <c r="H75" s="19">
        <v>0</v>
      </c>
      <c r="I75" s="19">
        <f t="shared" si="17"/>
        <v>3390.7326505219876</v>
      </c>
      <c r="J75" s="19">
        <v>517.230404316913</v>
      </c>
      <c r="K75" s="19">
        <f t="shared" si="18"/>
        <v>2873.5022462050747</v>
      </c>
      <c r="L75" s="19">
        <v>743.39437157360305</v>
      </c>
      <c r="M75" s="19">
        <v>224.505100215228</v>
      </c>
      <c r="N75" s="19">
        <v>1852.96</v>
      </c>
      <c r="O75" s="19">
        <v>0</v>
      </c>
      <c r="P75" s="19">
        <v>0</v>
      </c>
      <c r="Q75" s="19">
        <v>0</v>
      </c>
      <c r="R75" s="19">
        <v>26.4570152284264</v>
      </c>
      <c r="S75" s="19">
        <v>26.1857591878173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 ht="15">
      <c r="A76" s="17" t="s">
        <v>151</v>
      </c>
      <c r="B76" s="18" t="s">
        <v>152</v>
      </c>
      <c r="C76" s="18"/>
      <c r="D76" s="19">
        <f t="shared" si="14"/>
        <v>0.10455355831531397</v>
      </c>
      <c r="E76" s="19">
        <f t="shared" si="15"/>
        <v>867.45996263049688</v>
      </c>
      <c r="F76" s="19">
        <f t="shared" si="16"/>
        <v>0</v>
      </c>
      <c r="G76" s="19">
        <v>0</v>
      </c>
      <c r="H76" s="19">
        <v>0</v>
      </c>
      <c r="I76" s="19">
        <f t="shared" si="17"/>
        <v>867.45996263049688</v>
      </c>
      <c r="J76" s="19">
        <v>132.32440107922801</v>
      </c>
      <c r="K76" s="19">
        <f t="shared" si="18"/>
        <v>735.13556155126889</v>
      </c>
      <c r="L76" s="19">
        <v>185.84859289340099</v>
      </c>
      <c r="M76" s="19">
        <v>56.126275053806999</v>
      </c>
      <c r="N76" s="19">
        <v>480</v>
      </c>
      <c r="O76" s="19">
        <v>0</v>
      </c>
      <c r="P76" s="19">
        <v>0</v>
      </c>
      <c r="Q76" s="19">
        <v>0</v>
      </c>
      <c r="R76" s="19">
        <v>6.6142538071065999</v>
      </c>
      <c r="S76" s="19">
        <v>6.5464397969543198</v>
      </c>
      <c r="T76" s="19">
        <v>0</v>
      </c>
      <c r="U76" s="19">
        <v>0</v>
      </c>
      <c r="V76" s="16"/>
      <c r="W76" s="16"/>
      <c r="X76" s="16"/>
      <c r="Y76" s="16"/>
      <c r="Z76" s="16"/>
    </row>
    <row r="77" spans="1:26">
      <c r="A77" s="13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6">
      <c r="A78" s="93" t="s">
        <v>142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144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>
      <c r="A81" s="93" t="s">
        <v>143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</sheetData>
  <mergeCells count="22">
    <mergeCell ref="A14:U14"/>
    <mergeCell ref="A8:U8"/>
    <mergeCell ref="A9:U9"/>
    <mergeCell ref="A10:U10"/>
    <mergeCell ref="A11:U11"/>
    <mergeCell ref="A13:U13"/>
    <mergeCell ref="A81:R81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8:R78"/>
    <mergeCell ref="A79:R79"/>
    <mergeCell ref="A80:R80"/>
  </mergeCells>
  <pageMargins left="0.41666666666666669" right="0.1388888888888889" top="0.75" bottom="0.75" header="0.3" footer="0.3"/>
  <pageSetup paperSize="9" scale="50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codeName="Лист3"/>
  <dimension ref="A2:Z82"/>
  <sheetViews>
    <sheetView topLeftCell="A16" zoomScaleNormal="100" workbookViewId="0">
      <selection activeCell="E73" sqref="E73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153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154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SUM(D24:D77)/2+D23</f>
        <v>13.178590998938674</v>
      </c>
      <c r="E22" s="15">
        <f t="shared" si="0"/>
        <v>116519.83017621623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116519.83017621623</v>
      </c>
      <c r="J22" s="15">
        <f t="shared" si="0"/>
        <v>17774.211382812631</v>
      </c>
      <c r="K22" s="15">
        <f t="shared" si="0"/>
        <v>98745.618793403555</v>
      </c>
      <c r="L22" s="15">
        <f t="shared" si="0"/>
        <v>67592.976061737165</v>
      </c>
      <c r="M22" s="15">
        <f t="shared" si="0"/>
        <v>20413.078770644624</v>
      </c>
      <c r="N22" s="15">
        <f t="shared" si="0"/>
        <v>4877.4799999999996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4458.2246631472144</v>
      </c>
      <c r="S22" s="15">
        <f t="shared" si="0"/>
        <v>990.0507276345179</v>
      </c>
      <c r="T22" s="15">
        <f t="shared" si="0"/>
        <v>214.00857024000001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E23/736.8/12</f>
        <v>2.5913240556109951</v>
      </c>
      <c r="E23" s="19">
        <f>F23+I23</f>
        <v>22911.450770090174</v>
      </c>
      <c r="F23" s="19">
        <f>SUM(G23:H23)</f>
        <v>0</v>
      </c>
      <c r="G23" s="19">
        <v>0</v>
      </c>
      <c r="H23" s="19">
        <v>0</v>
      </c>
      <c r="I23" s="19">
        <f>SUM(J23:K23)</f>
        <v>22911.450770090174</v>
      </c>
      <c r="J23" s="19">
        <v>3494.9670666239199</v>
      </c>
      <c r="K23" s="19">
        <f>SUM(L23:U23)</f>
        <v>19416.483703466252</v>
      </c>
      <c r="L23" s="19">
        <v>14282.276384966401</v>
      </c>
      <c r="M23" s="19">
        <v>4313.2474682598504</v>
      </c>
      <c r="N23" s="19">
        <v>0</v>
      </c>
      <c r="O23" s="19">
        <v>0</v>
      </c>
      <c r="P23" s="19">
        <v>0</v>
      </c>
      <c r="Q23" s="19">
        <v>0</v>
      </c>
      <c r="R23" s="19">
        <v>606.95128</v>
      </c>
      <c r="S23" s="19">
        <v>0</v>
      </c>
      <c r="T23" s="19">
        <v>214.00857024000001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9.5024683091370061</v>
      </c>
      <c r="E24" s="19">
        <f t="shared" si="1"/>
        <v>84017.023802065756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84017.023802065756</v>
      </c>
      <c r="J24" s="19">
        <f t="shared" si="1"/>
        <v>12816.15617319647</v>
      </c>
      <c r="K24" s="19">
        <f t="shared" si="1"/>
        <v>71200.86762886928</v>
      </c>
      <c r="L24" s="19">
        <f t="shared" si="1"/>
        <v>50809.557975247946</v>
      </c>
      <c r="M24" s="19">
        <f t="shared" si="1"/>
        <v>15344.48650852488</v>
      </c>
      <c r="N24" s="19">
        <f t="shared" si="1"/>
        <v>154.08000000000001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3772.2857526903617</v>
      </c>
      <c r="S24" s="19">
        <f t="shared" si="1"/>
        <v>920.65739240609162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E25/736.8/12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0.10656771038114082</v>
      </c>
      <c r="E26" s="19">
        <f t="shared" si="3"/>
        <v>942.22906810589473</v>
      </c>
      <c r="F26" s="19">
        <f t="shared" si="4"/>
        <v>0</v>
      </c>
      <c r="G26" s="19">
        <v>0</v>
      </c>
      <c r="H26" s="19">
        <v>0</v>
      </c>
      <c r="I26" s="19">
        <f t="shared" si="5"/>
        <v>942.22906810589473</v>
      </c>
      <c r="J26" s="19">
        <v>143.72985784666199</v>
      </c>
      <c r="K26" s="19">
        <f t="shared" si="6"/>
        <v>798.49921025923277</v>
      </c>
      <c r="L26" s="19">
        <v>462.75282829644698</v>
      </c>
      <c r="M26" s="19">
        <v>139.75135414552699</v>
      </c>
      <c r="N26" s="19">
        <v>154.08000000000001</v>
      </c>
      <c r="O26" s="19">
        <v>0</v>
      </c>
      <c r="P26" s="19">
        <v>0</v>
      </c>
      <c r="Q26" s="19">
        <v>0</v>
      </c>
      <c r="R26" s="19">
        <v>40.558781725888203</v>
      </c>
      <c r="S26" s="19">
        <v>1.3562460913705501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2.6665309446254074E-2</v>
      </c>
      <c r="E27" s="19">
        <f t="shared" si="3"/>
        <v>235.76400000000001</v>
      </c>
      <c r="F27" s="19">
        <f t="shared" si="4"/>
        <v>0</v>
      </c>
      <c r="G27" s="19">
        <v>0</v>
      </c>
      <c r="H27" s="19">
        <v>0</v>
      </c>
      <c r="I27" s="19">
        <f t="shared" si="5"/>
        <v>235.76400000000001</v>
      </c>
      <c r="J27" s="19">
        <v>35.963999999999999</v>
      </c>
      <c r="K27" s="19">
        <f t="shared" si="6"/>
        <v>199.8</v>
      </c>
      <c r="L27" s="19">
        <v>0</v>
      </c>
      <c r="M27" s="19">
        <v>0</v>
      </c>
      <c r="N27" s="19">
        <v>0</v>
      </c>
      <c r="O27" s="19">
        <v>199.8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0</v>
      </c>
      <c r="E28" s="19">
        <f t="shared" si="3"/>
        <v>0</v>
      </c>
      <c r="F28" s="19">
        <f t="shared" si="4"/>
        <v>0</v>
      </c>
      <c r="G28" s="19">
        <v>0</v>
      </c>
      <c r="H28" s="19">
        <v>0</v>
      </c>
      <c r="I28" s="19">
        <f t="shared" si="5"/>
        <v>0</v>
      </c>
      <c r="J28" s="19">
        <v>0</v>
      </c>
      <c r="K28" s="19">
        <f t="shared" si="6"/>
        <v>0</v>
      </c>
      <c r="L28" s="19">
        <v>0</v>
      </c>
      <c r="M28" s="19">
        <v>0</v>
      </c>
      <c r="N28" s="19">
        <v>0</v>
      </c>
      <c r="O28" s="19">
        <v>0</v>
      </c>
      <c r="P28" s="19">
        <v>0</v>
      </c>
      <c r="Q28" s="19">
        <v>0</v>
      </c>
      <c r="R28" s="19">
        <v>0</v>
      </c>
      <c r="S28" s="19">
        <v>0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</v>
      </c>
      <c r="E29" s="19">
        <f t="shared" si="3"/>
        <v>0</v>
      </c>
      <c r="F29" s="19">
        <f t="shared" si="4"/>
        <v>0</v>
      </c>
      <c r="G29" s="19">
        <v>0</v>
      </c>
      <c r="H29" s="19">
        <v>0</v>
      </c>
      <c r="I29" s="19">
        <f t="shared" si="5"/>
        <v>0</v>
      </c>
      <c r="J29" s="19">
        <v>0</v>
      </c>
      <c r="K29" s="19">
        <f t="shared" si="6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4.5215584664032089E-2</v>
      </c>
      <c r="E30" s="19">
        <f t="shared" si="3"/>
        <v>399.7781133655061</v>
      </c>
      <c r="F30" s="19">
        <f t="shared" si="4"/>
        <v>0</v>
      </c>
      <c r="G30" s="19">
        <v>0</v>
      </c>
      <c r="H30" s="19">
        <v>0</v>
      </c>
      <c r="I30" s="19">
        <f t="shared" si="5"/>
        <v>399.7781133655061</v>
      </c>
      <c r="J30" s="19">
        <v>60.983102038806003</v>
      </c>
      <c r="K30" s="19">
        <f t="shared" si="6"/>
        <v>338.79501132670009</v>
      </c>
      <c r="L30" s="19">
        <v>238.60925725888299</v>
      </c>
      <c r="M30" s="19">
        <v>72.059995692182696</v>
      </c>
      <c r="N30" s="19">
        <v>0</v>
      </c>
      <c r="O30" s="19">
        <v>0</v>
      </c>
      <c r="P30" s="19">
        <v>0</v>
      </c>
      <c r="Q30" s="19">
        <v>0</v>
      </c>
      <c r="R30" s="19">
        <v>22.616040609136999</v>
      </c>
      <c r="S30" s="19">
        <v>5.5097177664974497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0.60399074852371681</v>
      </c>
      <c r="E31" s="19">
        <f t="shared" si="3"/>
        <v>5340.2446021472942</v>
      </c>
      <c r="F31" s="19">
        <f t="shared" si="4"/>
        <v>0</v>
      </c>
      <c r="G31" s="19">
        <v>0</v>
      </c>
      <c r="H31" s="19">
        <v>0</v>
      </c>
      <c r="I31" s="19">
        <f t="shared" si="5"/>
        <v>5340.2446021472942</v>
      </c>
      <c r="J31" s="19">
        <v>814.61358337840102</v>
      </c>
      <c r="K31" s="19">
        <f t="shared" si="6"/>
        <v>4525.6310187688932</v>
      </c>
      <c r="L31" s="19">
        <v>3328.5991387614199</v>
      </c>
      <c r="M31" s="19">
        <v>1005.23693990595</v>
      </c>
      <c r="N31" s="19">
        <v>0</v>
      </c>
      <c r="O31" s="19">
        <v>0</v>
      </c>
      <c r="P31" s="19">
        <v>0</v>
      </c>
      <c r="Q31" s="19">
        <v>0</v>
      </c>
      <c r="R31" s="19">
        <v>159.01498477157401</v>
      </c>
      <c r="S31" s="19">
        <v>32.779955329949203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</v>
      </c>
      <c r="E32" s="19">
        <f t="shared" si="3"/>
        <v>0</v>
      </c>
      <c r="F32" s="19">
        <f t="shared" si="4"/>
        <v>0</v>
      </c>
      <c r="G32" s="19">
        <v>0</v>
      </c>
      <c r="H32" s="19">
        <v>0</v>
      </c>
      <c r="I32" s="19">
        <f t="shared" si="5"/>
        <v>0</v>
      </c>
      <c r="J32" s="19">
        <v>0</v>
      </c>
      <c r="K32" s="19">
        <f t="shared" si="6"/>
        <v>0</v>
      </c>
      <c r="L32" s="19">
        <v>0</v>
      </c>
      <c r="M32" s="19">
        <v>0</v>
      </c>
      <c r="N32" s="19">
        <v>0</v>
      </c>
      <c r="O32" s="19">
        <v>0</v>
      </c>
      <c r="P32" s="19">
        <v>0</v>
      </c>
      <c r="Q32" s="19">
        <v>0</v>
      </c>
      <c r="R32" s="19">
        <v>0</v>
      </c>
      <c r="S32" s="19">
        <v>0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0.36239444911422974</v>
      </c>
      <c r="E33" s="19">
        <f t="shared" si="3"/>
        <v>3204.1467612883735</v>
      </c>
      <c r="F33" s="19">
        <f t="shared" si="4"/>
        <v>0</v>
      </c>
      <c r="G33" s="19">
        <v>0</v>
      </c>
      <c r="H33" s="19">
        <v>0</v>
      </c>
      <c r="I33" s="19">
        <f t="shared" si="5"/>
        <v>3204.1467612883735</v>
      </c>
      <c r="J33" s="19">
        <v>488.76815002704001</v>
      </c>
      <c r="K33" s="19">
        <f t="shared" si="6"/>
        <v>2715.3786112613334</v>
      </c>
      <c r="L33" s="19">
        <v>1997.1594832568501</v>
      </c>
      <c r="M33" s="19">
        <v>603.14216394357004</v>
      </c>
      <c r="N33" s="19">
        <v>0</v>
      </c>
      <c r="O33" s="19">
        <v>0</v>
      </c>
      <c r="P33" s="19">
        <v>0</v>
      </c>
      <c r="Q33" s="19">
        <v>0</v>
      </c>
      <c r="R33" s="19">
        <v>95.408990862944094</v>
      </c>
      <c r="S33" s="19">
        <v>19.667973197969499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0.19780697014151782</v>
      </c>
      <c r="E34" s="19">
        <f t="shared" si="3"/>
        <v>1748.9301072032438</v>
      </c>
      <c r="F34" s="19">
        <f t="shared" si="4"/>
        <v>0</v>
      </c>
      <c r="G34" s="19">
        <v>0</v>
      </c>
      <c r="H34" s="19">
        <v>0</v>
      </c>
      <c r="I34" s="19">
        <f t="shared" si="5"/>
        <v>1748.9301072032438</v>
      </c>
      <c r="J34" s="19">
        <v>266.785948556427</v>
      </c>
      <c r="K34" s="19">
        <f t="shared" si="6"/>
        <v>1482.1441586468168</v>
      </c>
      <c r="L34" s="19">
        <v>1090.11621794437</v>
      </c>
      <c r="M34" s="19">
        <v>329.21509781919798</v>
      </c>
      <c r="N34" s="19">
        <v>0</v>
      </c>
      <c r="O34" s="19">
        <v>0</v>
      </c>
      <c r="P34" s="19">
        <v>0</v>
      </c>
      <c r="Q34" s="19">
        <v>0</v>
      </c>
      <c r="R34" s="19">
        <v>52.077407512690399</v>
      </c>
      <c r="S34" s="19">
        <v>10.735435370558401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0.19780697014151782</v>
      </c>
      <c r="E35" s="19">
        <f t="shared" si="3"/>
        <v>1748.9301072032438</v>
      </c>
      <c r="F35" s="19">
        <f t="shared" si="4"/>
        <v>0</v>
      </c>
      <c r="G35" s="19">
        <v>0</v>
      </c>
      <c r="H35" s="19">
        <v>0</v>
      </c>
      <c r="I35" s="19">
        <f t="shared" si="5"/>
        <v>1748.9301072032438</v>
      </c>
      <c r="J35" s="19">
        <v>266.785948556427</v>
      </c>
      <c r="K35" s="19">
        <f t="shared" si="6"/>
        <v>1482.1441586468168</v>
      </c>
      <c r="L35" s="19">
        <v>1090.11621794437</v>
      </c>
      <c r="M35" s="19">
        <v>329.21509781919798</v>
      </c>
      <c r="N35" s="19">
        <v>0</v>
      </c>
      <c r="O35" s="19">
        <v>0</v>
      </c>
      <c r="P35" s="19">
        <v>0</v>
      </c>
      <c r="Q35" s="19">
        <v>0</v>
      </c>
      <c r="R35" s="19">
        <v>52.077407512690399</v>
      </c>
      <c r="S35" s="19">
        <v>10.735435370558401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v>0</v>
      </c>
      <c r="H37" s="19">
        <v>0</v>
      </c>
      <c r="I37" s="19">
        <f t="shared" si="5"/>
        <v>0</v>
      </c>
      <c r="J37" s="19">
        <v>0</v>
      </c>
      <c r="K37" s="19">
        <f t="shared" si="6"/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v>0</v>
      </c>
      <c r="H40" s="19">
        <v>0</v>
      </c>
      <c r="I40" s="19">
        <f t="shared" si="5"/>
        <v>0</v>
      </c>
      <c r="J40" s="19">
        <v>0</v>
      </c>
      <c r="K40" s="19">
        <f t="shared" si="6"/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0.24301194943332041</v>
      </c>
      <c r="E41" s="19">
        <f t="shared" si="3"/>
        <v>2148.6144521096458</v>
      </c>
      <c r="F41" s="19">
        <f t="shared" si="4"/>
        <v>0</v>
      </c>
      <c r="G41" s="19">
        <v>0</v>
      </c>
      <c r="H41" s="19">
        <v>0</v>
      </c>
      <c r="I41" s="19">
        <f t="shared" si="5"/>
        <v>2148.6144521096458</v>
      </c>
      <c r="J41" s="19">
        <v>327.75474693197998</v>
      </c>
      <c r="K41" s="19">
        <f t="shared" si="6"/>
        <v>1820.8597051776655</v>
      </c>
      <c r="L41" s="19">
        <v>1346.3195939086299</v>
      </c>
      <c r="M41" s="19">
        <v>406.588517360406</v>
      </c>
      <c r="N41" s="19">
        <v>0</v>
      </c>
      <c r="O41" s="19">
        <v>0</v>
      </c>
      <c r="P41" s="19">
        <v>0</v>
      </c>
      <c r="Q41" s="19">
        <v>0</v>
      </c>
      <c r="R41" s="19">
        <v>38.358578680203102</v>
      </c>
      <c r="S41" s="19">
        <v>29.593015228426399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0.75498843565464668</v>
      </c>
      <c r="E42" s="19">
        <f t="shared" si="3"/>
        <v>6675.3057526841239</v>
      </c>
      <c r="F42" s="19">
        <f t="shared" si="4"/>
        <v>0</v>
      </c>
      <c r="G42" s="19">
        <v>0</v>
      </c>
      <c r="H42" s="19">
        <v>0</v>
      </c>
      <c r="I42" s="19">
        <f t="shared" si="5"/>
        <v>6675.3057526841239</v>
      </c>
      <c r="J42" s="19">
        <v>1018.266979223</v>
      </c>
      <c r="K42" s="19">
        <f t="shared" si="6"/>
        <v>5657.038773461124</v>
      </c>
      <c r="L42" s="19">
        <v>4160.7489234517798</v>
      </c>
      <c r="M42" s="19">
        <v>1256.54617488244</v>
      </c>
      <c r="N42" s="19">
        <v>0</v>
      </c>
      <c r="O42" s="19">
        <v>0</v>
      </c>
      <c r="P42" s="19">
        <v>0</v>
      </c>
      <c r="Q42" s="19">
        <v>0</v>
      </c>
      <c r="R42" s="19">
        <v>198.76873096446801</v>
      </c>
      <c r="S42" s="19">
        <v>40.974944162436699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2.5533809807012777E-2</v>
      </c>
      <c r="E46" s="19">
        <f t="shared" si="3"/>
        <v>225.75973278968416</v>
      </c>
      <c r="F46" s="19">
        <f t="shared" si="4"/>
        <v>0</v>
      </c>
      <c r="G46" s="19">
        <v>0</v>
      </c>
      <c r="H46" s="19">
        <v>0</v>
      </c>
      <c r="I46" s="19">
        <f t="shared" si="5"/>
        <v>225.75973278968416</v>
      </c>
      <c r="J46" s="19">
        <v>34.437925340799303</v>
      </c>
      <c r="K46" s="19">
        <f t="shared" si="6"/>
        <v>191.32180744888487</v>
      </c>
      <c r="L46" s="19">
        <v>142.76787225989801</v>
      </c>
      <c r="M46" s="19">
        <v>43.115897422489397</v>
      </c>
      <c r="N46" s="19">
        <v>0</v>
      </c>
      <c r="O46" s="19">
        <v>0</v>
      </c>
      <c r="P46" s="19">
        <v>0</v>
      </c>
      <c r="Q46" s="19">
        <v>0</v>
      </c>
      <c r="R46" s="19">
        <v>4.3453725888324799</v>
      </c>
      <c r="S46" s="19">
        <v>1.0926651776649701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3.8300714710519289E-2</v>
      </c>
      <c r="E47" s="19">
        <f t="shared" si="3"/>
        <v>338.6395991845273</v>
      </c>
      <c r="F47" s="19">
        <f t="shared" si="4"/>
        <v>0</v>
      </c>
      <c r="G47" s="19">
        <v>0</v>
      </c>
      <c r="H47" s="19">
        <v>0</v>
      </c>
      <c r="I47" s="19">
        <f t="shared" si="5"/>
        <v>338.6395991845273</v>
      </c>
      <c r="J47" s="19">
        <v>51.656888011199101</v>
      </c>
      <c r="K47" s="19">
        <f t="shared" si="6"/>
        <v>286.9827111733282</v>
      </c>
      <c r="L47" s="19">
        <v>214.15180838984799</v>
      </c>
      <c r="M47" s="19">
        <v>64.673846133734003</v>
      </c>
      <c r="N47" s="19">
        <v>0</v>
      </c>
      <c r="O47" s="19">
        <v>0</v>
      </c>
      <c r="P47" s="19">
        <v>0</v>
      </c>
      <c r="Q47" s="19">
        <v>0</v>
      </c>
      <c r="R47" s="19">
        <v>6.5180588832487398</v>
      </c>
      <c r="S47" s="19">
        <v>1.63899776649746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2.0936414105024559E-2</v>
      </c>
      <c r="E48" s="19">
        <f t="shared" si="3"/>
        <v>185.11139895098512</v>
      </c>
      <c r="F48" s="19">
        <f t="shared" si="4"/>
        <v>0</v>
      </c>
      <c r="G48" s="19">
        <v>0</v>
      </c>
      <c r="H48" s="19">
        <v>0</v>
      </c>
      <c r="I48" s="19">
        <f t="shared" si="5"/>
        <v>185.11139895098512</v>
      </c>
      <c r="J48" s="19">
        <v>28.2373320433706</v>
      </c>
      <c r="K48" s="19">
        <f t="shared" si="6"/>
        <v>156.87406690761452</v>
      </c>
      <c r="L48" s="19">
        <v>115.99061116751299</v>
      </c>
      <c r="M48" s="19">
        <v>35.029164572588797</v>
      </c>
      <c r="N48" s="19">
        <v>0</v>
      </c>
      <c r="O48" s="19">
        <v>0</v>
      </c>
      <c r="P48" s="19">
        <v>0</v>
      </c>
      <c r="Q48" s="19">
        <v>0</v>
      </c>
      <c r="R48" s="19">
        <v>3.3047390862944201</v>
      </c>
      <c r="S48" s="19">
        <v>2.5495520812182701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0.96517801070508558</v>
      </c>
      <c r="E49" s="19">
        <f t="shared" si="3"/>
        <v>8533.7178994500846</v>
      </c>
      <c r="F49" s="19">
        <f t="shared" si="4"/>
        <v>0</v>
      </c>
      <c r="G49" s="19">
        <v>0</v>
      </c>
      <c r="H49" s="19">
        <v>0</v>
      </c>
      <c r="I49" s="19">
        <f t="shared" si="5"/>
        <v>8533.7178994500846</v>
      </c>
      <c r="J49" s="19">
        <v>1301.75357788222</v>
      </c>
      <c r="K49" s="19">
        <f t="shared" si="6"/>
        <v>7231.9643215678643</v>
      </c>
      <c r="L49" s="19">
        <v>5396.6255714241597</v>
      </c>
      <c r="M49" s="19">
        <v>1629.7809225701001</v>
      </c>
      <c r="N49" s="19">
        <v>0</v>
      </c>
      <c r="O49" s="19">
        <v>0</v>
      </c>
      <c r="P49" s="19">
        <v>0</v>
      </c>
      <c r="Q49" s="19">
        <v>0</v>
      </c>
      <c r="R49" s="19">
        <v>164.25508385786799</v>
      </c>
      <c r="S49" s="19">
        <v>41.3027437157359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5.6964535284300316E-2</v>
      </c>
      <c r="E51" s="19">
        <f t="shared" si="3"/>
        <v>503.65763516966962</v>
      </c>
      <c r="F51" s="19">
        <f t="shared" si="4"/>
        <v>0</v>
      </c>
      <c r="G51" s="19">
        <v>0</v>
      </c>
      <c r="H51" s="19">
        <v>0</v>
      </c>
      <c r="I51" s="19">
        <f t="shared" si="5"/>
        <v>503.65763516966962</v>
      </c>
      <c r="J51" s="19">
        <v>76.829130788593702</v>
      </c>
      <c r="K51" s="19">
        <f t="shared" si="6"/>
        <v>426.8285043810759</v>
      </c>
      <c r="L51" s="19">
        <v>308.70072657868002</v>
      </c>
      <c r="M51" s="19">
        <v>93.227619426761393</v>
      </c>
      <c r="N51" s="19">
        <v>0</v>
      </c>
      <c r="O51" s="19">
        <v>0</v>
      </c>
      <c r="P51" s="19">
        <v>0</v>
      </c>
      <c r="Q51" s="19">
        <v>0</v>
      </c>
      <c r="R51" s="19">
        <v>16.926213197969499</v>
      </c>
      <c r="S51" s="19">
        <v>7.9739451776649597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5.6964535284300316E-2</v>
      </c>
      <c r="E52" s="19">
        <f t="shared" si="3"/>
        <v>503.65763516966962</v>
      </c>
      <c r="F52" s="19">
        <f t="shared" si="4"/>
        <v>0</v>
      </c>
      <c r="G52" s="19">
        <v>0</v>
      </c>
      <c r="H52" s="19">
        <v>0</v>
      </c>
      <c r="I52" s="19">
        <f t="shared" si="5"/>
        <v>503.65763516966962</v>
      </c>
      <c r="J52" s="19">
        <v>76.829130788593702</v>
      </c>
      <c r="K52" s="19">
        <f t="shared" si="6"/>
        <v>426.8285043810759</v>
      </c>
      <c r="L52" s="19">
        <v>308.70072657868002</v>
      </c>
      <c r="M52" s="19">
        <v>93.227619426761393</v>
      </c>
      <c r="N52" s="19">
        <v>0</v>
      </c>
      <c r="O52" s="19">
        <v>0</v>
      </c>
      <c r="P52" s="19">
        <v>0</v>
      </c>
      <c r="Q52" s="19">
        <v>0</v>
      </c>
      <c r="R52" s="19">
        <v>16.926213197969499</v>
      </c>
      <c r="S52" s="19">
        <v>7.9739451776649597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0.13253818254644439</v>
      </c>
      <c r="E53" s="19">
        <f t="shared" si="3"/>
        <v>1171.8495948026427</v>
      </c>
      <c r="F53" s="19">
        <f t="shared" si="4"/>
        <v>0</v>
      </c>
      <c r="G53" s="19">
        <v>0</v>
      </c>
      <c r="H53" s="19">
        <v>0</v>
      </c>
      <c r="I53" s="19">
        <f t="shared" si="5"/>
        <v>1171.8495948026427</v>
      </c>
      <c r="J53" s="19">
        <v>178.75671785125101</v>
      </c>
      <c r="K53" s="19">
        <f t="shared" si="6"/>
        <v>993.09287695139164</v>
      </c>
      <c r="L53" s="19">
        <v>699.42338534010196</v>
      </c>
      <c r="M53" s="19">
        <v>211.22586237271099</v>
      </c>
      <c r="N53" s="19">
        <v>0</v>
      </c>
      <c r="O53" s="19">
        <v>0</v>
      </c>
      <c r="P53" s="19">
        <v>0</v>
      </c>
      <c r="Q53" s="19">
        <v>0</v>
      </c>
      <c r="R53" s="19">
        <v>66.293269035533001</v>
      </c>
      <c r="S53" s="19">
        <v>16.1503602030457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5.3410909384388008</v>
      </c>
      <c r="E54" s="19">
        <f t="shared" si="3"/>
        <v>47223.7896413005</v>
      </c>
      <c r="F54" s="19">
        <f t="shared" si="4"/>
        <v>0</v>
      </c>
      <c r="G54" s="19">
        <v>0</v>
      </c>
      <c r="H54" s="19">
        <v>0</v>
      </c>
      <c r="I54" s="19">
        <f t="shared" si="5"/>
        <v>47223.7896413005</v>
      </c>
      <c r="J54" s="19">
        <v>7203.6289283339702</v>
      </c>
      <c r="K54" s="19">
        <f t="shared" si="6"/>
        <v>40020.160712966528</v>
      </c>
      <c r="L54" s="19">
        <v>28185.7185137056</v>
      </c>
      <c r="M54" s="19">
        <v>8512.0869911390892</v>
      </c>
      <c r="N54" s="19">
        <v>0</v>
      </c>
      <c r="O54" s="19">
        <v>0</v>
      </c>
      <c r="P54" s="19">
        <v>0</v>
      </c>
      <c r="Q54" s="19">
        <v>0</v>
      </c>
      <c r="R54" s="19">
        <v>2671.5197969543201</v>
      </c>
      <c r="S54" s="19">
        <v>650.83541116751303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0.10032207847332124</v>
      </c>
      <c r="E55" s="19">
        <f t="shared" si="3"/>
        <v>887.00768902971697</v>
      </c>
      <c r="F55" s="19">
        <f t="shared" si="4"/>
        <v>0</v>
      </c>
      <c r="G55" s="19">
        <v>0</v>
      </c>
      <c r="H55" s="19">
        <v>0</v>
      </c>
      <c r="I55" s="19">
        <f t="shared" si="5"/>
        <v>887.00768902971697</v>
      </c>
      <c r="J55" s="19">
        <v>135.30625764860099</v>
      </c>
      <c r="K55" s="19">
        <f t="shared" si="6"/>
        <v>751.70143138111598</v>
      </c>
      <c r="L55" s="19">
        <v>529.41428954314699</v>
      </c>
      <c r="M55" s="19">
        <v>159.88311544203</v>
      </c>
      <c r="N55" s="19">
        <v>0</v>
      </c>
      <c r="O55" s="19">
        <v>0</v>
      </c>
      <c r="P55" s="19">
        <v>0</v>
      </c>
      <c r="Q55" s="19">
        <v>0</v>
      </c>
      <c r="R55" s="19">
        <v>50.179340101522797</v>
      </c>
      <c r="S55" s="19">
        <v>12.2246862944162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4.476342881739178E-2</v>
      </c>
      <c r="E56" s="19">
        <f t="shared" si="3"/>
        <v>395.78033223185111</v>
      </c>
      <c r="F56" s="19">
        <f t="shared" si="4"/>
        <v>0</v>
      </c>
      <c r="G56" s="19">
        <v>0</v>
      </c>
      <c r="H56" s="19">
        <v>0</v>
      </c>
      <c r="I56" s="19">
        <f t="shared" si="5"/>
        <v>395.78033223185111</v>
      </c>
      <c r="J56" s="19">
        <v>60.373271018418002</v>
      </c>
      <c r="K56" s="19">
        <f t="shared" si="6"/>
        <v>335.40706121343311</v>
      </c>
      <c r="L56" s="19">
        <v>236.22316468629401</v>
      </c>
      <c r="M56" s="19">
        <v>71.339395735260894</v>
      </c>
      <c r="N56" s="19">
        <v>0</v>
      </c>
      <c r="O56" s="19">
        <v>0</v>
      </c>
      <c r="P56" s="19">
        <v>0</v>
      </c>
      <c r="Q56" s="19">
        <v>0</v>
      </c>
      <c r="R56" s="19">
        <v>22.389880203045699</v>
      </c>
      <c r="S56" s="19">
        <v>5.4546205888324799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0.11303896166008036</v>
      </c>
      <c r="E57" s="19">
        <f t="shared" si="3"/>
        <v>999.44528341376633</v>
      </c>
      <c r="F57" s="19">
        <f t="shared" si="4"/>
        <v>0</v>
      </c>
      <c r="G57" s="19">
        <v>0</v>
      </c>
      <c r="H57" s="19">
        <v>0</v>
      </c>
      <c r="I57" s="19">
        <f t="shared" si="5"/>
        <v>999.44528341376633</v>
      </c>
      <c r="J57" s="19">
        <v>152.457755097015</v>
      </c>
      <c r="K57" s="19">
        <f t="shared" si="6"/>
        <v>846.98752831675131</v>
      </c>
      <c r="L57" s="19">
        <v>596.52314314720797</v>
      </c>
      <c r="M57" s="19">
        <v>180.14998923045701</v>
      </c>
      <c r="N57" s="19">
        <v>0</v>
      </c>
      <c r="O57" s="19">
        <v>0</v>
      </c>
      <c r="P57" s="19">
        <v>0</v>
      </c>
      <c r="Q57" s="19">
        <v>0</v>
      </c>
      <c r="R57" s="19">
        <v>56.540101522842598</v>
      </c>
      <c r="S57" s="19">
        <v>13.7742944162437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6.8388571804348569E-2</v>
      </c>
      <c r="E58" s="19">
        <f t="shared" si="3"/>
        <v>604.66439646532831</v>
      </c>
      <c r="F58" s="19">
        <f t="shared" si="4"/>
        <v>0</v>
      </c>
      <c r="G58" s="19">
        <v>0</v>
      </c>
      <c r="H58" s="19">
        <v>0</v>
      </c>
      <c r="I58" s="19">
        <f t="shared" si="5"/>
        <v>604.66439646532831</v>
      </c>
      <c r="J58" s="19">
        <v>92.236941833694104</v>
      </c>
      <c r="K58" s="19">
        <f t="shared" si="6"/>
        <v>512.42745463163419</v>
      </c>
      <c r="L58" s="19">
        <v>360.89650160406097</v>
      </c>
      <c r="M58" s="19">
        <v>108.99074348442601</v>
      </c>
      <c r="N58" s="19">
        <v>0</v>
      </c>
      <c r="O58" s="19">
        <v>0</v>
      </c>
      <c r="P58" s="19">
        <v>0</v>
      </c>
      <c r="Q58" s="19">
        <v>0</v>
      </c>
      <c r="R58" s="19">
        <v>34.206761421319797</v>
      </c>
      <c r="S58" s="19">
        <v>8.3334481218274092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3.684061055212922E-2</v>
      </c>
      <c r="E62" s="19">
        <f t="shared" si="7"/>
        <v>325.72994225770566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325.72994225770566</v>
      </c>
      <c r="J62" s="19">
        <f t="shared" si="7"/>
        <v>49.687618310497498</v>
      </c>
      <c r="K62" s="19">
        <f t="shared" si="7"/>
        <v>276.04232394720816</v>
      </c>
      <c r="L62" s="19">
        <f t="shared" si="7"/>
        <v>66.280349238578694</v>
      </c>
      <c r="M62" s="19">
        <f t="shared" si="7"/>
        <v>20.0166654700508</v>
      </c>
      <c r="N62" s="19">
        <f t="shared" si="7"/>
        <v>186.4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1.8884223350253799</v>
      </c>
      <c r="S62" s="19">
        <f t="shared" si="7"/>
        <v>1.4568869035533001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E63/736.8/12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3.684061055212922E-2</v>
      </c>
      <c r="E65" s="19">
        <f t="shared" si="9"/>
        <v>325.72994225770566</v>
      </c>
      <c r="F65" s="19">
        <f t="shared" si="10"/>
        <v>0</v>
      </c>
      <c r="G65" s="19">
        <v>0</v>
      </c>
      <c r="H65" s="19">
        <v>0</v>
      </c>
      <c r="I65" s="19">
        <f t="shared" si="11"/>
        <v>325.72994225770566</v>
      </c>
      <c r="J65" s="19">
        <v>49.687618310497498</v>
      </c>
      <c r="K65" s="19">
        <f t="shared" si="12"/>
        <v>276.04232394720816</v>
      </c>
      <c r="L65" s="19">
        <v>66.280349238578694</v>
      </c>
      <c r="M65" s="19">
        <v>20.0166654700508</v>
      </c>
      <c r="N65" s="19">
        <v>186.4</v>
      </c>
      <c r="O65" s="19">
        <v>0</v>
      </c>
      <c r="P65" s="19">
        <v>0</v>
      </c>
      <c r="Q65" s="19">
        <v>0</v>
      </c>
      <c r="R65" s="19">
        <v>1.8884223350253799</v>
      </c>
      <c r="S65" s="19">
        <v>1.4568869035533001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0</v>
      </c>
      <c r="E66" s="19">
        <f t="shared" si="9"/>
        <v>0</v>
      </c>
      <c r="F66" s="19">
        <f t="shared" si="10"/>
        <v>0</v>
      </c>
      <c r="G66" s="19">
        <v>0</v>
      </c>
      <c r="H66" s="19">
        <v>0</v>
      </c>
      <c r="I66" s="19">
        <f t="shared" si="11"/>
        <v>0</v>
      </c>
      <c r="J66" s="19">
        <v>0</v>
      </c>
      <c r="K66" s="19">
        <f t="shared" si="12"/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0</v>
      </c>
      <c r="E67" s="19">
        <f t="shared" si="9"/>
        <v>0</v>
      </c>
      <c r="F67" s="19">
        <f t="shared" si="10"/>
        <v>0</v>
      </c>
      <c r="G67" s="19">
        <v>0</v>
      </c>
      <c r="H67" s="19">
        <v>0</v>
      </c>
      <c r="I67" s="19">
        <f t="shared" si="11"/>
        <v>0</v>
      </c>
      <c r="J67" s="19">
        <v>0</v>
      </c>
      <c r="K67" s="19">
        <f t="shared" si="12"/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0</v>
      </c>
      <c r="E68" s="19">
        <f t="shared" si="9"/>
        <v>0</v>
      </c>
      <c r="F68" s="19">
        <f t="shared" si="10"/>
        <v>0</v>
      </c>
      <c r="G68" s="19">
        <v>0</v>
      </c>
      <c r="H68" s="19">
        <v>0</v>
      </c>
      <c r="I68" s="19">
        <f t="shared" si="11"/>
        <v>0</v>
      </c>
      <c r="J68" s="19">
        <v>0</v>
      </c>
      <c r="K68" s="19">
        <f t="shared" si="12"/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0</v>
      </c>
      <c r="E69" s="19">
        <f t="shared" si="9"/>
        <v>0</v>
      </c>
      <c r="F69" s="19">
        <f t="shared" si="10"/>
        <v>0</v>
      </c>
      <c r="G69" s="19">
        <v>0</v>
      </c>
      <c r="H69" s="19">
        <v>0</v>
      </c>
      <c r="I69" s="19">
        <f t="shared" si="11"/>
        <v>0</v>
      </c>
      <c r="J69" s="19">
        <v>0</v>
      </c>
      <c r="K69" s="19">
        <f t="shared" si="12"/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SUM(D71:D77)</f>
        <v>1.0479580236385448</v>
      </c>
      <c r="E70" s="19">
        <f t="shared" si="13"/>
        <v>9265.6256618025582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9265.6256618025582</v>
      </c>
      <c r="J70" s="19">
        <f t="shared" si="13"/>
        <v>1413.4005246817453</v>
      </c>
      <c r="K70" s="19">
        <f t="shared" si="13"/>
        <v>7852.2251371208113</v>
      </c>
      <c r="L70" s="19">
        <f t="shared" si="13"/>
        <v>2434.8613522842638</v>
      </c>
      <c r="M70" s="19">
        <f t="shared" si="13"/>
        <v>735.32812838984796</v>
      </c>
      <c r="N70" s="19">
        <f t="shared" si="13"/>
        <v>4537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77.099208121827274</v>
      </c>
      <c r="S70" s="19">
        <f t="shared" si="13"/>
        <v>67.936448324873055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15">
      <c r="A71" s="17" t="s">
        <v>134</v>
      </c>
      <c r="B71" s="18" t="s">
        <v>155</v>
      </c>
      <c r="C71" s="18"/>
      <c r="D71" s="19">
        <f t="shared" ref="D71:D77" si="14">E71/736.8/12</f>
        <v>0.17781285897216861</v>
      </c>
      <c r="E71" s="19">
        <f t="shared" ref="E71:E77" si="15">F71+I71</f>
        <v>1572.150173888326</v>
      </c>
      <c r="F71" s="19">
        <f t="shared" ref="F71:F77" si="16">SUM(G71:H71)</f>
        <v>0</v>
      </c>
      <c r="G71" s="19">
        <v>0</v>
      </c>
      <c r="H71" s="19">
        <v>0</v>
      </c>
      <c r="I71" s="19">
        <f t="shared" ref="I71:I77" si="17">SUM(J71:K71)</f>
        <v>1572.150173888326</v>
      </c>
      <c r="J71" s="19">
        <v>239.81951805076201</v>
      </c>
      <c r="K71" s="19">
        <f t="shared" ref="K71:K77" si="18">SUM(L71:U71)</f>
        <v>1332.3306558375639</v>
      </c>
      <c r="L71" s="19">
        <v>517.81522842639595</v>
      </c>
      <c r="M71" s="19">
        <v>156.38019898477199</v>
      </c>
      <c r="N71" s="19">
        <v>632</v>
      </c>
      <c r="O71" s="19">
        <v>0</v>
      </c>
      <c r="P71" s="19">
        <v>0</v>
      </c>
      <c r="Q71" s="19">
        <v>0</v>
      </c>
      <c r="R71" s="19">
        <v>14.7532994923858</v>
      </c>
      <c r="S71" s="19">
        <v>11.381928934010199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156</v>
      </c>
      <c r="C72" s="18"/>
      <c r="D72" s="19">
        <f t="shared" si="14"/>
        <v>0.2820451246254439</v>
      </c>
      <c r="E72" s="19">
        <f t="shared" si="15"/>
        <v>2493.7301738883243</v>
      </c>
      <c r="F72" s="19">
        <f t="shared" si="16"/>
        <v>0</v>
      </c>
      <c r="G72" s="19">
        <v>0</v>
      </c>
      <c r="H72" s="19">
        <v>0</v>
      </c>
      <c r="I72" s="19">
        <f t="shared" si="17"/>
        <v>2493.7301738883243</v>
      </c>
      <c r="J72" s="19">
        <v>380.399518050761</v>
      </c>
      <c r="K72" s="19">
        <f t="shared" si="18"/>
        <v>2113.3306558375634</v>
      </c>
      <c r="L72" s="19">
        <v>517.81522842639595</v>
      </c>
      <c r="M72" s="19">
        <v>156.38019898477199</v>
      </c>
      <c r="N72" s="19">
        <v>1413</v>
      </c>
      <c r="O72" s="19">
        <v>0</v>
      </c>
      <c r="P72" s="19">
        <v>0</v>
      </c>
      <c r="Q72" s="19">
        <v>0</v>
      </c>
      <c r="R72" s="19">
        <v>14.7532994923857</v>
      </c>
      <c r="S72" s="19">
        <v>11.3819289340101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147</v>
      </c>
      <c r="C73" s="18"/>
      <c r="D73" s="19">
        <f t="shared" si="14"/>
        <v>7.5422996135371081E-2</v>
      </c>
      <c r="E73" s="19">
        <f t="shared" si="15"/>
        <v>666.85996263049685</v>
      </c>
      <c r="F73" s="19">
        <f t="shared" si="16"/>
        <v>0</v>
      </c>
      <c r="G73" s="19">
        <v>0</v>
      </c>
      <c r="H73" s="19">
        <v>0</v>
      </c>
      <c r="I73" s="19">
        <f t="shared" si="17"/>
        <v>666.85996263049685</v>
      </c>
      <c r="J73" s="19">
        <v>101.724401079228</v>
      </c>
      <c r="K73" s="19">
        <f t="shared" si="18"/>
        <v>565.13556155126889</v>
      </c>
      <c r="L73" s="19">
        <v>185.84859289340099</v>
      </c>
      <c r="M73" s="19">
        <v>56.126275053806999</v>
      </c>
      <c r="N73" s="19">
        <v>310</v>
      </c>
      <c r="O73" s="19">
        <v>0</v>
      </c>
      <c r="P73" s="19">
        <v>0</v>
      </c>
      <c r="Q73" s="19">
        <v>0</v>
      </c>
      <c r="R73" s="19">
        <v>6.6142538071065999</v>
      </c>
      <c r="S73" s="19">
        <v>6.5464397969543198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139</v>
      </c>
      <c r="C74" s="18"/>
      <c r="D74" s="19">
        <f t="shared" si="14"/>
        <v>5.3001714919301633E-2</v>
      </c>
      <c r="E74" s="19">
        <f t="shared" si="15"/>
        <v>468.6199626304973</v>
      </c>
      <c r="F74" s="19">
        <f t="shared" si="16"/>
        <v>0</v>
      </c>
      <c r="G74" s="19">
        <v>0</v>
      </c>
      <c r="H74" s="19">
        <v>0</v>
      </c>
      <c r="I74" s="19">
        <f t="shared" si="17"/>
        <v>468.6199626304973</v>
      </c>
      <c r="J74" s="19">
        <v>71.484401079228405</v>
      </c>
      <c r="K74" s="19">
        <f t="shared" si="18"/>
        <v>397.13556155126889</v>
      </c>
      <c r="L74" s="19">
        <v>185.84859289340099</v>
      </c>
      <c r="M74" s="19">
        <v>56.126275053806999</v>
      </c>
      <c r="N74" s="19">
        <v>142</v>
      </c>
      <c r="O74" s="19">
        <v>0</v>
      </c>
      <c r="P74" s="19">
        <v>0</v>
      </c>
      <c r="Q74" s="19">
        <v>0</v>
      </c>
      <c r="R74" s="19">
        <v>6.6142538071065999</v>
      </c>
      <c r="S74" s="19">
        <v>6.5464397969543198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15">
      <c r="A75" s="17" t="s">
        <v>149</v>
      </c>
      <c r="B75" s="18" t="s">
        <v>137</v>
      </c>
      <c r="C75" s="18"/>
      <c r="D75" s="19">
        <f t="shared" si="14"/>
        <v>0.1880396446119956</v>
      </c>
      <c r="E75" s="19">
        <f t="shared" si="15"/>
        <v>1662.5713218014203</v>
      </c>
      <c r="F75" s="19">
        <f t="shared" si="16"/>
        <v>0</v>
      </c>
      <c r="G75" s="19">
        <v>0</v>
      </c>
      <c r="H75" s="19">
        <v>0</v>
      </c>
      <c r="I75" s="19">
        <f t="shared" si="17"/>
        <v>1662.5713218014203</v>
      </c>
      <c r="J75" s="19">
        <v>253.61257451208101</v>
      </c>
      <c r="K75" s="19">
        <f t="shared" si="18"/>
        <v>1408.9587472893393</v>
      </c>
      <c r="L75" s="19">
        <v>530.99597969543095</v>
      </c>
      <c r="M75" s="19">
        <v>160.36078586802</v>
      </c>
      <c r="N75" s="19">
        <v>680</v>
      </c>
      <c r="O75" s="19">
        <v>0</v>
      </c>
      <c r="P75" s="19">
        <v>0</v>
      </c>
      <c r="Q75" s="19">
        <v>0</v>
      </c>
      <c r="R75" s="19">
        <v>18.8978680203045</v>
      </c>
      <c r="S75" s="19">
        <v>18.704113705583701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 ht="15">
      <c r="A76" s="17" t="s">
        <v>151</v>
      </c>
      <c r="B76" s="18" t="s">
        <v>148</v>
      </c>
      <c r="C76" s="18"/>
      <c r="D76" s="19">
        <f t="shared" si="14"/>
        <v>0.17352448700834641</v>
      </c>
      <c r="E76" s="19">
        <f t="shared" si="15"/>
        <v>1534.2341043329955</v>
      </c>
      <c r="F76" s="19">
        <f t="shared" si="16"/>
        <v>0</v>
      </c>
      <c r="G76" s="19">
        <v>0</v>
      </c>
      <c r="H76" s="19">
        <v>0</v>
      </c>
      <c r="I76" s="19">
        <f t="shared" si="17"/>
        <v>1534.2341043329955</v>
      </c>
      <c r="J76" s="19">
        <v>234.03571083045699</v>
      </c>
      <c r="K76" s="19">
        <f t="shared" si="18"/>
        <v>1300.1983935025385</v>
      </c>
      <c r="L76" s="19">
        <v>310.68913705583799</v>
      </c>
      <c r="M76" s="19">
        <v>93.828119390862994</v>
      </c>
      <c r="N76" s="19">
        <v>880</v>
      </c>
      <c r="O76" s="19">
        <v>0</v>
      </c>
      <c r="P76" s="19">
        <v>0</v>
      </c>
      <c r="Q76" s="19">
        <v>0</v>
      </c>
      <c r="R76" s="19">
        <v>8.8519796954314707</v>
      </c>
      <c r="S76" s="19">
        <v>6.8291573604060902</v>
      </c>
      <c r="T76" s="19">
        <v>0</v>
      </c>
      <c r="U76" s="19">
        <v>0</v>
      </c>
      <c r="V76" s="16"/>
      <c r="W76" s="16"/>
      <c r="X76" s="16"/>
      <c r="Y76" s="16"/>
      <c r="Z76" s="16"/>
    </row>
    <row r="77" spans="1:26" ht="15">
      <c r="A77" s="17" t="s">
        <v>157</v>
      </c>
      <c r="B77" s="18" t="s">
        <v>152</v>
      </c>
      <c r="C77" s="18"/>
      <c r="D77" s="19">
        <f t="shared" si="14"/>
        <v>9.8111197365917599E-2</v>
      </c>
      <c r="E77" s="19">
        <f t="shared" si="15"/>
        <v>867.45996263049688</v>
      </c>
      <c r="F77" s="19">
        <f t="shared" si="16"/>
        <v>0</v>
      </c>
      <c r="G77" s="19">
        <v>0</v>
      </c>
      <c r="H77" s="19">
        <v>0</v>
      </c>
      <c r="I77" s="19">
        <f t="shared" si="17"/>
        <v>867.45996263049688</v>
      </c>
      <c r="J77" s="19">
        <v>132.32440107922801</v>
      </c>
      <c r="K77" s="19">
        <f t="shared" si="18"/>
        <v>735.13556155126889</v>
      </c>
      <c r="L77" s="19">
        <v>185.84859289340099</v>
      </c>
      <c r="M77" s="19">
        <v>56.126275053806999</v>
      </c>
      <c r="N77" s="19">
        <v>480</v>
      </c>
      <c r="O77" s="19">
        <v>0</v>
      </c>
      <c r="P77" s="19">
        <v>0</v>
      </c>
      <c r="Q77" s="19">
        <v>0</v>
      </c>
      <c r="R77" s="19">
        <v>6.6142538071065999</v>
      </c>
      <c r="S77" s="19">
        <v>6.5464397969543198</v>
      </c>
      <c r="T77" s="19">
        <v>0</v>
      </c>
      <c r="U77" s="19">
        <v>0</v>
      </c>
      <c r="V77" s="16"/>
      <c r="W77" s="16"/>
      <c r="X77" s="16"/>
      <c r="Y77" s="16"/>
      <c r="Z77" s="16"/>
    </row>
    <row r="78" spans="1:26">
      <c r="A78" s="13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6">
      <c r="A79" s="93" t="s">
        <v>142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>
      <c r="A81" s="93" t="s">
        <v>144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18">
      <c r="A82" s="93" t="s">
        <v>143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</sheetData>
  <mergeCells count="22">
    <mergeCell ref="A14:U14"/>
    <mergeCell ref="A8:U8"/>
    <mergeCell ref="A9:U9"/>
    <mergeCell ref="A10:U10"/>
    <mergeCell ref="A11:U11"/>
    <mergeCell ref="A13:U13"/>
    <mergeCell ref="A82:R82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9:R79"/>
    <mergeCell ref="A80:R80"/>
    <mergeCell ref="A81:R81"/>
  </mergeCells>
  <pageMargins left="0.41666666666666669" right="0.1388888888888889" top="0.75" bottom="0.75" header="0.3" footer="0.3"/>
  <pageSetup paperSize="9" scale="5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9"/>
  <dimension ref="A2:Z77"/>
  <sheetViews>
    <sheetView topLeftCell="A9" zoomScaleNormal="100" workbookViewId="0">
      <selection activeCell="E84" sqref="E84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175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176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177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SUM(D24:D72)/2+D23</f>
        <v>13.35572036289128</v>
      </c>
      <c r="E22" s="15">
        <f t="shared" si="0"/>
        <v>142943.60389995275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142943.60389995275</v>
      </c>
      <c r="J22" s="15">
        <f t="shared" si="0"/>
        <v>21804.956527111441</v>
      </c>
      <c r="K22" s="15">
        <f t="shared" si="0"/>
        <v>121138.64737284134</v>
      </c>
      <c r="L22" s="15">
        <f t="shared" si="0"/>
        <v>69072.314523132314</v>
      </c>
      <c r="M22" s="15">
        <f t="shared" si="0"/>
        <v>20859.838985985967</v>
      </c>
      <c r="N22" s="15">
        <f t="shared" si="0"/>
        <v>26456.634880000001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3427.3845669543148</v>
      </c>
      <c r="S22" s="15">
        <f t="shared" si="0"/>
        <v>863.61599684873067</v>
      </c>
      <c r="T22" s="15">
        <f t="shared" si="0"/>
        <v>259.05841992000001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E23/891.9/12</f>
        <v>2.5913240556109947</v>
      </c>
      <c r="E23" s="19">
        <f>F23+I23</f>
        <v>27734.423102393353</v>
      </c>
      <c r="F23" s="19">
        <f>SUM(G23:H23)</f>
        <v>0</v>
      </c>
      <c r="G23" s="19">
        <v>0</v>
      </c>
      <c r="H23" s="19">
        <v>0</v>
      </c>
      <c r="I23" s="19">
        <f>SUM(J23:K23)</f>
        <v>27734.423102393353</v>
      </c>
      <c r="J23" s="19">
        <v>4230.6747105345803</v>
      </c>
      <c r="K23" s="19">
        <f>SUM(L23:U23)</f>
        <v>23503.748391858775</v>
      </c>
      <c r="L23" s="19">
        <v>17288.765347111199</v>
      </c>
      <c r="M23" s="19">
        <v>5221.2071348275804</v>
      </c>
      <c r="N23" s="19">
        <v>0</v>
      </c>
      <c r="O23" s="19">
        <v>0</v>
      </c>
      <c r="P23" s="19">
        <v>0</v>
      </c>
      <c r="Q23" s="19">
        <v>0</v>
      </c>
      <c r="R23" s="19">
        <v>734.71749</v>
      </c>
      <c r="S23" s="19">
        <v>0</v>
      </c>
      <c r="T23" s="19">
        <v>259.05841992000001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5.7272098388079256</v>
      </c>
      <c r="E24" s="19">
        <f t="shared" si="1"/>
        <v>61297.181462793451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61297.181462793451</v>
      </c>
      <c r="J24" s="19">
        <f t="shared" si="1"/>
        <v>9350.4175112735811</v>
      </c>
      <c r="K24" s="19">
        <f t="shared" si="1"/>
        <v>51946.763951519868</v>
      </c>
      <c r="L24" s="19">
        <f t="shared" si="1"/>
        <v>37091.225773820093</v>
      </c>
      <c r="M24" s="19">
        <f t="shared" si="1"/>
        <v>11201.55018369368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2267.4733185786799</v>
      </c>
      <c r="S24" s="19">
        <f t="shared" si="1"/>
        <v>535.11467542741093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E25/891.9/12</f>
        <v>0.15873102353543231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6.7429216863468949E-2</v>
      </c>
      <c r="E27" s="19">
        <f t="shared" si="3"/>
        <v>721.6814222463355</v>
      </c>
      <c r="F27" s="19">
        <f t="shared" si="4"/>
        <v>0</v>
      </c>
      <c r="G27" s="19">
        <v>0</v>
      </c>
      <c r="H27" s="19">
        <v>0</v>
      </c>
      <c r="I27" s="19">
        <f t="shared" si="5"/>
        <v>721.6814222463355</v>
      </c>
      <c r="J27" s="19">
        <v>110.086996613848</v>
      </c>
      <c r="K27" s="19">
        <f t="shared" si="6"/>
        <v>611.59442563248751</v>
      </c>
      <c r="L27" s="19">
        <v>304.47535431472102</v>
      </c>
      <c r="M27" s="19">
        <v>91.951557003045707</v>
      </c>
      <c r="N27" s="19">
        <v>0</v>
      </c>
      <c r="O27" s="19">
        <v>199.8</v>
      </c>
      <c r="P27" s="19">
        <v>0</v>
      </c>
      <c r="Q27" s="19">
        <v>0</v>
      </c>
      <c r="R27" s="19">
        <v>8.6749401015228198</v>
      </c>
      <c r="S27" s="19">
        <v>6.6925742131979504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2.0789904675051141E-2</v>
      </c>
      <c r="E28" s="19">
        <f t="shared" si="3"/>
        <v>222.51019175613737</v>
      </c>
      <c r="F28" s="19">
        <f t="shared" si="4"/>
        <v>0</v>
      </c>
      <c r="G28" s="19">
        <v>0</v>
      </c>
      <c r="H28" s="19">
        <v>0</v>
      </c>
      <c r="I28" s="19">
        <f t="shared" si="5"/>
        <v>222.51019175613737</v>
      </c>
      <c r="J28" s="19">
        <v>33.942232640766697</v>
      </c>
      <c r="K28" s="19">
        <f t="shared" si="6"/>
        <v>188.56795911537068</v>
      </c>
      <c r="L28" s="19">
        <v>138.69163078172599</v>
      </c>
      <c r="M28" s="19">
        <v>41.884872496081201</v>
      </c>
      <c r="N28" s="19">
        <v>0</v>
      </c>
      <c r="O28" s="19">
        <v>0</v>
      </c>
      <c r="P28" s="19">
        <v>0</v>
      </c>
      <c r="Q28" s="19">
        <v>0</v>
      </c>
      <c r="R28" s="19">
        <v>6.6256243654822402</v>
      </c>
      <c r="S28" s="19">
        <v>1.3658314720812199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0.12473942805030669</v>
      </c>
      <c r="E29" s="19">
        <f t="shared" si="3"/>
        <v>1335.0611505368224</v>
      </c>
      <c r="F29" s="19">
        <f t="shared" si="4"/>
        <v>0</v>
      </c>
      <c r="G29" s="19">
        <v>0</v>
      </c>
      <c r="H29" s="19">
        <v>0</v>
      </c>
      <c r="I29" s="19">
        <f t="shared" si="5"/>
        <v>1335.0611505368224</v>
      </c>
      <c r="J29" s="19">
        <v>203.6533958446</v>
      </c>
      <c r="K29" s="19">
        <f t="shared" si="6"/>
        <v>1131.4077546922224</v>
      </c>
      <c r="L29" s="19">
        <v>832.14978469035498</v>
      </c>
      <c r="M29" s="19">
        <v>251.30923497648701</v>
      </c>
      <c r="N29" s="19">
        <v>0</v>
      </c>
      <c r="O29" s="19">
        <v>0</v>
      </c>
      <c r="P29" s="19">
        <v>0</v>
      </c>
      <c r="Q29" s="19">
        <v>0</v>
      </c>
      <c r="R29" s="19">
        <v>39.753746192893303</v>
      </c>
      <c r="S29" s="19">
        <v>8.1949888324873008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4.9803554629381352E-2</v>
      </c>
      <c r="E30" s="19">
        <f t="shared" si="3"/>
        <v>533.03748448734268</v>
      </c>
      <c r="F30" s="19">
        <f t="shared" si="4"/>
        <v>0</v>
      </c>
      <c r="G30" s="19">
        <v>0</v>
      </c>
      <c r="H30" s="19">
        <v>0</v>
      </c>
      <c r="I30" s="19">
        <f t="shared" si="5"/>
        <v>533.03748448734268</v>
      </c>
      <c r="J30" s="19">
        <v>81.310802718408198</v>
      </c>
      <c r="K30" s="19">
        <f t="shared" si="6"/>
        <v>451.7266817689345</v>
      </c>
      <c r="L30" s="19">
        <v>318.145676345178</v>
      </c>
      <c r="M30" s="19">
        <v>96.079994256243694</v>
      </c>
      <c r="N30" s="19">
        <v>0</v>
      </c>
      <c r="O30" s="19">
        <v>0</v>
      </c>
      <c r="P30" s="19">
        <v>0</v>
      </c>
      <c r="Q30" s="19">
        <v>0</v>
      </c>
      <c r="R30" s="19">
        <v>30.154720812182799</v>
      </c>
      <c r="S30" s="19">
        <v>7.3462903553299599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0.18710914207545989</v>
      </c>
      <c r="E31" s="19">
        <f t="shared" si="3"/>
        <v>2002.591725805232</v>
      </c>
      <c r="F31" s="19">
        <f t="shared" si="4"/>
        <v>0</v>
      </c>
      <c r="G31" s="19">
        <v>0</v>
      </c>
      <c r="H31" s="19">
        <v>0</v>
      </c>
      <c r="I31" s="19">
        <f t="shared" si="5"/>
        <v>2002.591725805232</v>
      </c>
      <c r="J31" s="19">
        <v>305.48009376689998</v>
      </c>
      <c r="K31" s="19">
        <f t="shared" si="6"/>
        <v>1697.1116320383321</v>
      </c>
      <c r="L31" s="19">
        <v>1248.22467703553</v>
      </c>
      <c r="M31" s="19">
        <v>376.96385246473102</v>
      </c>
      <c r="N31" s="19">
        <v>0</v>
      </c>
      <c r="O31" s="19">
        <v>0</v>
      </c>
      <c r="P31" s="19">
        <v>0</v>
      </c>
      <c r="Q31" s="19">
        <v>0</v>
      </c>
      <c r="R31" s="19">
        <v>59.630619289340103</v>
      </c>
      <c r="S31" s="19">
        <v>12.292483248730999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3.7421828415092076E-2</v>
      </c>
      <c r="E32" s="19">
        <f t="shared" si="3"/>
        <v>400.51834516104748</v>
      </c>
      <c r="F32" s="19">
        <f t="shared" si="4"/>
        <v>0</v>
      </c>
      <c r="G32" s="19">
        <v>0</v>
      </c>
      <c r="H32" s="19">
        <v>0</v>
      </c>
      <c r="I32" s="19">
        <f t="shared" si="5"/>
        <v>400.51834516104748</v>
      </c>
      <c r="J32" s="19">
        <v>61.0960187533801</v>
      </c>
      <c r="K32" s="19">
        <f t="shared" si="6"/>
        <v>339.42232640766736</v>
      </c>
      <c r="L32" s="19">
        <v>249.644935407107</v>
      </c>
      <c r="M32" s="19">
        <v>75.392770492946198</v>
      </c>
      <c r="N32" s="19">
        <v>0</v>
      </c>
      <c r="O32" s="19">
        <v>0</v>
      </c>
      <c r="P32" s="19">
        <v>0</v>
      </c>
      <c r="Q32" s="19">
        <v>0</v>
      </c>
      <c r="R32" s="19">
        <v>11.926123857867999</v>
      </c>
      <c r="S32" s="19">
        <v>2.45849664974619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</v>
      </c>
      <c r="E33" s="19">
        <f t="shared" si="3"/>
        <v>0</v>
      </c>
      <c r="F33" s="19">
        <f t="shared" si="4"/>
        <v>0</v>
      </c>
      <c r="G33" s="19">
        <v>0</v>
      </c>
      <c r="H33" s="19">
        <v>0</v>
      </c>
      <c r="I33" s="19">
        <f t="shared" si="5"/>
        <v>0</v>
      </c>
      <c r="J33" s="19">
        <v>0</v>
      </c>
      <c r="K33" s="19">
        <f t="shared" si="6"/>
        <v>0</v>
      </c>
      <c r="L33" s="19">
        <v>0</v>
      </c>
      <c r="M33" s="19">
        <v>0</v>
      </c>
      <c r="N33" s="19">
        <v>0</v>
      </c>
      <c r="O33" s="19">
        <v>0</v>
      </c>
      <c r="P33" s="19">
        <v>0</v>
      </c>
      <c r="Q33" s="19">
        <v>0</v>
      </c>
      <c r="R33" s="19">
        <v>0</v>
      </c>
      <c r="S33" s="19">
        <v>0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0.24947885610061357</v>
      </c>
      <c r="E34" s="19">
        <f t="shared" si="3"/>
        <v>2670.1223010736467</v>
      </c>
      <c r="F34" s="19">
        <f t="shared" si="4"/>
        <v>0</v>
      </c>
      <c r="G34" s="19">
        <v>0</v>
      </c>
      <c r="H34" s="19">
        <v>0</v>
      </c>
      <c r="I34" s="19">
        <f t="shared" si="5"/>
        <v>2670.1223010736467</v>
      </c>
      <c r="J34" s="19">
        <v>407.3067916892</v>
      </c>
      <c r="K34" s="19">
        <f t="shared" si="6"/>
        <v>2262.8155093844466</v>
      </c>
      <c r="L34" s="19">
        <v>1664.29956938071</v>
      </c>
      <c r="M34" s="19">
        <v>502.61846995297498</v>
      </c>
      <c r="N34" s="19">
        <v>0</v>
      </c>
      <c r="O34" s="19">
        <v>0</v>
      </c>
      <c r="P34" s="19">
        <v>0</v>
      </c>
      <c r="Q34" s="19">
        <v>0</v>
      </c>
      <c r="R34" s="19">
        <v>79.507492385786904</v>
      </c>
      <c r="S34" s="19">
        <v>16.389977664974602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4.4906194098110447E-2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0.99791542440245429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0.4989577122012272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0.16060204448253837</v>
      </c>
      <c r="E41" s="19">
        <f t="shared" si="3"/>
        <v>1718.8915616877116</v>
      </c>
      <c r="F41" s="19">
        <f t="shared" si="4"/>
        <v>0</v>
      </c>
      <c r="G41" s="19">
        <v>0</v>
      </c>
      <c r="H41" s="19">
        <v>0</v>
      </c>
      <c r="I41" s="19">
        <f t="shared" si="5"/>
        <v>1718.8915616877116</v>
      </c>
      <c r="J41" s="19">
        <v>262.20379754558297</v>
      </c>
      <c r="K41" s="19">
        <f t="shared" si="6"/>
        <v>1456.6877641421286</v>
      </c>
      <c r="L41" s="19">
        <v>1077.0556751269</v>
      </c>
      <c r="M41" s="19">
        <v>325.27081388832499</v>
      </c>
      <c r="N41" s="19">
        <v>0</v>
      </c>
      <c r="O41" s="19">
        <v>0</v>
      </c>
      <c r="P41" s="19">
        <v>0</v>
      </c>
      <c r="Q41" s="19">
        <v>0</v>
      </c>
      <c r="R41" s="19">
        <v>30.686862944162399</v>
      </c>
      <c r="S41" s="19">
        <v>23.674412182741101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0.4989577122012272</v>
      </c>
      <c r="E42" s="19">
        <f t="shared" si="3"/>
        <v>5340.2446021472942</v>
      </c>
      <c r="F42" s="19">
        <f t="shared" si="4"/>
        <v>0</v>
      </c>
      <c r="G42" s="19">
        <v>0</v>
      </c>
      <c r="H42" s="19">
        <v>0</v>
      </c>
      <c r="I42" s="19">
        <f t="shared" si="5"/>
        <v>5340.2446021472942</v>
      </c>
      <c r="J42" s="19">
        <v>814.61358337840102</v>
      </c>
      <c r="K42" s="19">
        <f t="shared" si="6"/>
        <v>4525.6310187688932</v>
      </c>
      <c r="L42" s="19">
        <v>3328.5991387614199</v>
      </c>
      <c r="M42" s="19">
        <v>1005.23693990595</v>
      </c>
      <c r="N42" s="19">
        <v>0</v>
      </c>
      <c r="O42" s="19">
        <v>0</v>
      </c>
      <c r="P42" s="19">
        <v>0</v>
      </c>
      <c r="Q42" s="19">
        <v>0</v>
      </c>
      <c r="R42" s="19">
        <v>159.01498477157401</v>
      </c>
      <c r="S42" s="19">
        <v>32.779955329949203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0.21093520647838429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4.7460421457636404E-2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2.5943407185640876E-2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0.25312224777406039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0.18984168583054586</v>
      </c>
      <c r="E50" s="19">
        <f t="shared" si="3"/>
        <v>2031.8375951071664</v>
      </c>
      <c r="F50" s="19">
        <f t="shared" si="4"/>
        <v>0</v>
      </c>
      <c r="G50" s="19">
        <v>0</v>
      </c>
      <c r="H50" s="19">
        <v>0</v>
      </c>
      <c r="I50" s="19">
        <f t="shared" si="5"/>
        <v>2031.8375951071664</v>
      </c>
      <c r="J50" s="19">
        <v>309.941328067195</v>
      </c>
      <c r="K50" s="19">
        <f t="shared" si="6"/>
        <v>1721.8962670399715</v>
      </c>
      <c r="L50" s="19">
        <v>1284.9108503390901</v>
      </c>
      <c r="M50" s="19">
        <v>388.04307680240402</v>
      </c>
      <c r="N50" s="19">
        <v>0</v>
      </c>
      <c r="O50" s="19">
        <v>0</v>
      </c>
      <c r="P50" s="19">
        <v>0</v>
      </c>
      <c r="Q50" s="19">
        <v>0</v>
      </c>
      <c r="R50" s="19">
        <v>39.1083532994924</v>
      </c>
      <c r="S50" s="19">
        <v>9.8339865989847901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4.7058492653293503E-3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0.14598666950737393</v>
      </c>
      <c r="E53" s="19">
        <f t="shared" si="3"/>
        <v>1562.4661264035217</v>
      </c>
      <c r="F53" s="19">
        <f t="shared" si="4"/>
        <v>0</v>
      </c>
      <c r="G53" s="19">
        <v>0</v>
      </c>
      <c r="H53" s="19">
        <v>0</v>
      </c>
      <c r="I53" s="19">
        <f t="shared" si="5"/>
        <v>1562.4661264035217</v>
      </c>
      <c r="J53" s="19">
        <v>238.342290468334</v>
      </c>
      <c r="K53" s="19">
        <f t="shared" si="6"/>
        <v>1324.1238359351876</v>
      </c>
      <c r="L53" s="19">
        <v>932.56451378680197</v>
      </c>
      <c r="M53" s="19">
        <v>281.63448316361399</v>
      </c>
      <c r="N53" s="19">
        <v>0</v>
      </c>
      <c r="O53" s="19">
        <v>0</v>
      </c>
      <c r="P53" s="19">
        <v>0</v>
      </c>
      <c r="Q53" s="19">
        <v>0</v>
      </c>
      <c r="R53" s="19">
        <v>88.391025380710801</v>
      </c>
      <c r="S53" s="19">
        <v>21.533813604060999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1.2606524765562146</v>
      </c>
      <c r="E54" s="19">
        <f t="shared" si="3"/>
        <v>13492.511326085854</v>
      </c>
      <c r="F54" s="19">
        <f t="shared" si="4"/>
        <v>0</v>
      </c>
      <c r="G54" s="19">
        <v>0</v>
      </c>
      <c r="H54" s="19">
        <v>0</v>
      </c>
      <c r="I54" s="19">
        <f t="shared" si="5"/>
        <v>13492.511326085854</v>
      </c>
      <c r="J54" s="19">
        <v>2058.17969380971</v>
      </c>
      <c r="K54" s="19">
        <f t="shared" si="6"/>
        <v>11434.331632276144</v>
      </c>
      <c r="L54" s="19">
        <v>8053.0624324873097</v>
      </c>
      <c r="M54" s="19">
        <v>2432.0248546111702</v>
      </c>
      <c r="N54" s="19">
        <v>0</v>
      </c>
      <c r="O54" s="19">
        <v>0</v>
      </c>
      <c r="P54" s="19">
        <v>0</v>
      </c>
      <c r="Q54" s="19">
        <v>0</v>
      </c>
      <c r="R54" s="19">
        <v>763.29137055837498</v>
      </c>
      <c r="S54" s="19">
        <v>185.95297461928899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4.9725736575272857E-2</v>
      </c>
      <c r="E55" s="19">
        <f t="shared" si="3"/>
        <v>532.20461341783039</v>
      </c>
      <c r="F55" s="19">
        <f t="shared" si="4"/>
        <v>0</v>
      </c>
      <c r="G55" s="19">
        <v>0</v>
      </c>
      <c r="H55" s="19">
        <v>0</v>
      </c>
      <c r="I55" s="19">
        <f t="shared" si="5"/>
        <v>532.20461341783039</v>
      </c>
      <c r="J55" s="19">
        <v>81.1837545891606</v>
      </c>
      <c r="K55" s="19">
        <f t="shared" si="6"/>
        <v>451.02085882866982</v>
      </c>
      <c r="L55" s="19">
        <v>317.64857372588801</v>
      </c>
      <c r="M55" s="19">
        <v>95.929869265218301</v>
      </c>
      <c r="N55" s="19">
        <v>0</v>
      </c>
      <c r="O55" s="19">
        <v>0</v>
      </c>
      <c r="P55" s="19">
        <v>0</v>
      </c>
      <c r="Q55" s="19">
        <v>0</v>
      </c>
      <c r="R55" s="19">
        <v>30.107604060913701</v>
      </c>
      <c r="S55" s="19">
        <v>7.33481177664975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3.2048587404006894E-2</v>
      </c>
      <c r="E56" s="19">
        <f t="shared" si="3"/>
        <v>343.00962126760493</v>
      </c>
      <c r="F56" s="19">
        <f t="shared" si="4"/>
        <v>0</v>
      </c>
      <c r="G56" s="19">
        <v>0</v>
      </c>
      <c r="H56" s="19">
        <v>0</v>
      </c>
      <c r="I56" s="19">
        <f t="shared" si="5"/>
        <v>343.00962126760493</v>
      </c>
      <c r="J56" s="19">
        <v>52.323501549295699</v>
      </c>
      <c r="K56" s="19">
        <f t="shared" si="6"/>
        <v>290.68611971830921</v>
      </c>
      <c r="L56" s="19">
        <v>204.72674272812199</v>
      </c>
      <c r="M56" s="19">
        <v>61.827476303892801</v>
      </c>
      <c r="N56" s="19">
        <v>0</v>
      </c>
      <c r="O56" s="19">
        <v>0</v>
      </c>
      <c r="P56" s="19">
        <v>0</v>
      </c>
      <c r="Q56" s="19">
        <v>0</v>
      </c>
      <c r="R56" s="19">
        <v>19.404562842639599</v>
      </c>
      <c r="S56" s="19">
        <v>4.7273378436548201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0.12139616440911701</v>
      </c>
      <c r="E57" s="19">
        <f t="shared" si="3"/>
        <v>1299.2788684378975</v>
      </c>
      <c r="F57" s="19">
        <f t="shared" si="4"/>
        <v>0</v>
      </c>
      <c r="G57" s="19">
        <v>0</v>
      </c>
      <c r="H57" s="19">
        <v>0</v>
      </c>
      <c r="I57" s="19">
        <f t="shared" si="5"/>
        <v>1299.2788684378975</v>
      </c>
      <c r="J57" s="19">
        <v>198.19508162611999</v>
      </c>
      <c r="K57" s="19">
        <f t="shared" si="6"/>
        <v>1101.0837868117774</v>
      </c>
      <c r="L57" s="19">
        <v>775.48008609137105</v>
      </c>
      <c r="M57" s="19">
        <v>234.194985999594</v>
      </c>
      <c r="N57" s="19">
        <v>0</v>
      </c>
      <c r="O57" s="19">
        <v>0</v>
      </c>
      <c r="P57" s="19">
        <v>0</v>
      </c>
      <c r="Q57" s="19">
        <v>0</v>
      </c>
      <c r="R57" s="19">
        <v>73.502131979695505</v>
      </c>
      <c r="S57" s="19">
        <v>17.9065827411168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7.5327876376939204E-2</v>
      </c>
      <c r="E58" s="19">
        <f t="shared" si="3"/>
        <v>806.21919528710498</v>
      </c>
      <c r="F58" s="19">
        <f t="shared" si="4"/>
        <v>0</v>
      </c>
      <c r="G58" s="19">
        <v>0</v>
      </c>
      <c r="H58" s="19">
        <v>0</v>
      </c>
      <c r="I58" s="19">
        <f t="shared" si="5"/>
        <v>806.21919528710498</v>
      </c>
      <c r="J58" s="19">
        <v>122.98258911159201</v>
      </c>
      <c r="K58" s="19">
        <f t="shared" si="6"/>
        <v>683.23660617551297</v>
      </c>
      <c r="L58" s="19">
        <v>481.19533547208101</v>
      </c>
      <c r="M58" s="19">
        <v>145.32099131256899</v>
      </c>
      <c r="N58" s="19">
        <v>0</v>
      </c>
      <c r="O58" s="19">
        <v>0</v>
      </c>
      <c r="P58" s="19">
        <v>0</v>
      </c>
      <c r="Q58" s="19">
        <v>0</v>
      </c>
      <c r="R58" s="19">
        <v>45.609015228426401</v>
      </c>
      <c r="S58" s="19">
        <v>11.1112641624366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0.1992142185175251</v>
      </c>
      <c r="E59" s="19">
        <f t="shared" si="3"/>
        <v>2132.1499379493675</v>
      </c>
      <c r="F59" s="19">
        <f t="shared" si="4"/>
        <v>0</v>
      </c>
      <c r="G59" s="19">
        <v>0</v>
      </c>
      <c r="H59" s="19">
        <v>0</v>
      </c>
      <c r="I59" s="19">
        <f t="shared" si="5"/>
        <v>2132.1499379493675</v>
      </c>
      <c r="J59" s="19">
        <v>325.24321087363199</v>
      </c>
      <c r="K59" s="19">
        <f t="shared" si="6"/>
        <v>1806.9067270757357</v>
      </c>
      <c r="L59" s="19">
        <v>1272.58270538071</v>
      </c>
      <c r="M59" s="19">
        <v>384.319977024975</v>
      </c>
      <c r="N59" s="19">
        <v>0</v>
      </c>
      <c r="O59" s="19">
        <v>0</v>
      </c>
      <c r="P59" s="19">
        <v>0</v>
      </c>
      <c r="Q59" s="19">
        <v>0</v>
      </c>
      <c r="R59" s="19">
        <v>120.618883248731</v>
      </c>
      <c r="S59" s="19">
        <v>29.3851614213198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1.400724973951349E-2</v>
      </c>
      <c r="E61" s="19">
        <f t="shared" si="3"/>
        <v>149.91679251206497</v>
      </c>
      <c r="F61" s="19">
        <f t="shared" si="4"/>
        <v>0</v>
      </c>
      <c r="G61" s="19">
        <v>0</v>
      </c>
      <c r="H61" s="19">
        <v>0</v>
      </c>
      <c r="I61" s="19">
        <f t="shared" si="5"/>
        <v>149.91679251206497</v>
      </c>
      <c r="J61" s="19">
        <v>22.8686632645523</v>
      </c>
      <c r="K61" s="19">
        <f t="shared" si="6"/>
        <v>127.04812924751266</v>
      </c>
      <c r="L61" s="19">
        <v>89.478471472081196</v>
      </c>
      <c r="M61" s="19">
        <v>27.0224983845685</v>
      </c>
      <c r="N61" s="19">
        <v>0</v>
      </c>
      <c r="O61" s="19">
        <v>0</v>
      </c>
      <c r="P61" s="19">
        <v>0</v>
      </c>
      <c r="Q61" s="19">
        <v>0</v>
      </c>
      <c r="R61" s="19">
        <v>8.4810152284264202</v>
      </c>
      <c r="S61" s="19">
        <v>2.06614416243655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6.330351675935729E-2</v>
      </c>
      <c r="E62" s="19">
        <f t="shared" si="7"/>
        <v>677.52487917204917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677.52487917204917</v>
      </c>
      <c r="J62" s="19">
        <f t="shared" si="7"/>
        <v>103.35125275505838</v>
      </c>
      <c r="K62" s="19">
        <f t="shared" si="7"/>
        <v>574.17362641699083</v>
      </c>
      <c r="L62" s="19">
        <f t="shared" si="7"/>
        <v>148.77660017055837</v>
      </c>
      <c r="M62" s="19">
        <f t="shared" si="7"/>
        <v>44.930533251508592</v>
      </c>
      <c r="N62" s="19">
        <f t="shared" si="7"/>
        <v>368.46600000000001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8.1574944162436545</v>
      </c>
      <c r="S62" s="19">
        <f t="shared" si="7"/>
        <v>3.8429985786801981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E63/891.9/12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4.3416012269462088E-2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1.5113470244153013E-3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9.1880787327399491E-3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9.1880787327399491E-3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SUM(D71:D72)</f>
        <v>4.9738829517130032</v>
      </c>
      <c r="E70" s="19">
        <f t="shared" si="13"/>
        <v>53234.474455593918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53234.474455593918</v>
      </c>
      <c r="J70" s="19">
        <f t="shared" si="13"/>
        <v>8120.5130525482209</v>
      </c>
      <c r="K70" s="19">
        <f t="shared" si="13"/>
        <v>45113.961403045694</v>
      </c>
      <c r="L70" s="19">
        <f t="shared" si="13"/>
        <v>14543.546802030463</v>
      </c>
      <c r="M70" s="19">
        <f t="shared" si="13"/>
        <v>4392.151134213198</v>
      </c>
      <c r="N70" s="19">
        <f t="shared" si="13"/>
        <v>25436.568879999999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417.0362639593917</v>
      </c>
      <c r="S70" s="19">
        <f t="shared" si="13"/>
        <v>324.65832284263979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E71/891.9/12</f>
        <v>4.8979289378465998</v>
      </c>
      <c r="E71" s="19">
        <f>F71+I71</f>
        <v>52421.553835984581</v>
      </c>
      <c r="F71" s="19">
        <f>SUM(G71:H71)</f>
        <v>0</v>
      </c>
      <c r="G71" s="19">
        <v>0</v>
      </c>
      <c r="H71" s="19">
        <v>0</v>
      </c>
      <c r="I71" s="19">
        <f>SUM(J71:K71)</f>
        <v>52421.553835984581</v>
      </c>
      <c r="J71" s="19">
        <v>7996.50821226883</v>
      </c>
      <c r="K71" s="19">
        <f>SUM(L71:U71)</f>
        <v>44425.045623715749</v>
      </c>
      <c r="L71" s="19">
        <v>14167.424649746201</v>
      </c>
      <c r="M71" s="19">
        <v>4278.5622442233498</v>
      </c>
      <c r="N71" s="19">
        <v>25263.998879999999</v>
      </c>
      <c r="O71" s="19">
        <v>0</v>
      </c>
      <c r="P71" s="19">
        <v>0</v>
      </c>
      <c r="Q71" s="19">
        <v>0</v>
      </c>
      <c r="R71" s="19">
        <v>403.65027411167603</v>
      </c>
      <c r="S71" s="19">
        <v>311.40957563451798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178</v>
      </c>
      <c r="C72" s="18"/>
      <c r="D72" s="19">
        <f>E72/891.9/12</f>
        <v>7.5954013866403144E-2</v>
      </c>
      <c r="E72" s="19">
        <f>F72+I72</f>
        <v>812.9206196093395</v>
      </c>
      <c r="F72" s="19">
        <f>SUM(G72:H72)</f>
        <v>0</v>
      </c>
      <c r="G72" s="19">
        <v>0</v>
      </c>
      <c r="H72" s="19">
        <v>0</v>
      </c>
      <c r="I72" s="19">
        <f>SUM(J72:K72)</f>
        <v>812.9206196093395</v>
      </c>
      <c r="J72" s="19">
        <v>124.004840279391</v>
      </c>
      <c r="K72" s="19">
        <f>SUM(L72:U72)</f>
        <v>688.91577932994846</v>
      </c>
      <c r="L72" s="19">
        <v>376.122152284263</v>
      </c>
      <c r="M72" s="19">
        <v>113.588889989848</v>
      </c>
      <c r="N72" s="19">
        <v>172.57</v>
      </c>
      <c r="O72" s="19">
        <v>0</v>
      </c>
      <c r="P72" s="19">
        <v>0</v>
      </c>
      <c r="Q72" s="19">
        <v>0</v>
      </c>
      <c r="R72" s="19">
        <v>13.385989847715701</v>
      </c>
      <c r="S72" s="19">
        <v>13.248747208121801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>
      <c r="A73" s="13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6">
      <c r="A74" s="93" t="s">
        <v>142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26">
      <c r="A75" s="93" t="s">
        <v>143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</sheetData>
  <mergeCells count="22">
    <mergeCell ref="A14:U14"/>
    <mergeCell ref="A8:U8"/>
    <mergeCell ref="A9:U9"/>
    <mergeCell ref="A10:U10"/>
    <mergeCell ref="A11:U11"/>
    <mergeCell ref="A13:U13"/>
    <mergeCell ref="A77:R77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4:R74"/>
    <mergeCell ref="A75:R75"/>
    <mergeCell ref="A76:R76"/>
  </mergeCells>
  <pageMargins left="0.41666666666666669" right="0.1388888888888889" top="0.75" bottom="0.75" header="0.3" footer="0.3"/>
  <pageSetup paperSize="9" scale="50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 codeName="Лист4"/>
  <dimension ref="A2:Z79"/>
  <sheetViews>
    <sheetView topLeftCell="A11" zoomScaleNormal="100" workbookViewId="0">
      <selection activeCell="B82" sqref="B82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158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159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SUM(D24:D74)/2+D23</f>
        <v>17.191696944522747</v>
      </c>
      <c r="E22" s="15">
        <f t="shared" si="0"/>
        <v>170094.64956910803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170094.64956910803</v>
      </c>
      <c r="J22" s="15">
        <f t="shared" si="0"/>
        <v>25946.641459694481</v>
      </c>
      <c r="K22" s="15">
        <f t="shared" si="0"/>
        <v>144148.00810941361</v>
      </c>
      <c r="L22" s="15">
        <f t="shared" si="0"/>
        <v>60924.224951537064</v>
      </c>
      <c r="M22" s="15">
        <f t="shared" si="0"/>
        <v>18399.1159353642</v>
      </c>
      <c r="N22" s="15">
        <f t="shared" si="0"/>
        <v>61170.810787200004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2327.7125772758027</v>
      </c>
      <c r="S22" s="15">
        <f t="shared" si="0"/>
        <v>886.86222643654821</v>
      </c>
      <c r="T22" s="15">
        <f t="shared" si="0"/>
        <v>239.48163159999999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E23/824.5/12</f>
        <v>2.5913240556109938</v>
      </c>
      <c r="E23" s="19">
        <f>F23+I23</f>
        <v>25638.560206215174</v>
      </c>
      <c r="F23" s="19">
        <f>SUM(G23:H23)</f>
        <v>0</v>
      </c>
      <c r="G23" s="19">
        <v>0</v>
      </c>
      <c r="H23" s="19">
        <v>0</v>
      </c>
      <c r="I23" s="19">
        <f>SUM(J23:K23)</f>
        <v>25638.560206215174</v>
      </c>
      <c r="J23" s="19">
        <v>3910.9668111175702</v>
      </c>
      <c r="K23" s="19">
        <f>SUM(L23:U23)</f>
        <v>21727.593395097603</v>
      </c>
      <c r="L23" s="19">
        <v>15982.270466075999</v>
      </c>
      <c r="M23" s="19">
        <v>4826.6456807549403</v>
      </c>
      <c r="N23" s="19">
        <v>0</v>
      </c>
      <c r="O23" s="19">
        <v>0</v>
      </c>
      <c r="P23" s="19">
        <v>0</v>
      </c>
      <c r="Q23" s="19">
        <v>0</v>
      </c>
      <c r="R23" s="19">
        <v>679.19561666666596</v>
      </c>
      <c r="S23" s="19">
        <v>0</v>
      </c>
      <c r="T23" s="19">
        <v>239.48163159999999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2.0673216613260927</v>
      </c>
      <c r="E24" s="19">
        <f t="shared" si="1"/>
        <v>20454.080517160372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20454.080517160372</v>
      </c>
      <c r="J24" s="19">
        <f t="shared" si="1"/>
        <v>3120.1139771939538</v>
      </c>
      <c r="K24" s="19">
        <f t="shared" si="1"/>
        <v>17333.966539966408</v>
      </c>
      <c r="L24" s="19">
        <f t="shared" si="1"/>
        <v>12362.978595917968</v>
      </c>
      <c r="M24" s="19">
        <f t="shared" si="1"/>
        <v>3733.619535967227</v>
      </c>
      <c r="N24" s="19">
        <f t="shared" si="1"/>
        <v>154.08000000000001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717.65682984771593</v>
      </c>
      <c r="S24" s="19">
        <f t="shared" si="1"/>
        <v>165.8315782335026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E25/824.5/12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9.5232369931867275E-2</v>
      </c>
      <c r="E26" s="19">
        <f t="shared" si="3"/>
        <v>942.22906810589473</v>
      </c>
      <c r="F26" s="19">
        <f t="shared" si="4"/>
        <v>0</v>
      </c>
      <c r="G26" s="19">
        <v>0</v>
      </c>
      <c r="H26" s="19">
        <v>0</v>
      </c>
      <c r="I26" s="19">
        <f t="shared" si="5"/>
        <v>942.22906810589473</v>
      </c>
      <c r="J26" s="19">
        <v>143.72985784666199</v>
      </c>
      <c r="K26" s="19">
        <f t="shared" si="6"/>
        <v>798.49921025923277</v>
      </c>
      <c r="L26" s="19">
        <v>462.75282829644698</v>
      </c>
      <c r="M26" s="19">
        <v>139.75135414552699</v>
      </c>
      <c r="N26" s="19">
        <v>154.08000000000001</v>
      </c>
      <c r="O26" s="19">
        <v>0</v>
      </c>
      <c r="P26" s="19">
        <v>0</v>
      </c>
      <c r="Q26" s="19">
        <v>0</v>
      </c>
      <c r="R26" s="19">
        <v>40.558781725888203</v>
      </c>
      <c r="S26" s="19">
        <v>1.3562460913705501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2.3828987265009097E-2</v>
      </c>
      <c r="E27" s="19">
        <f t="shared" si="3"/>
        <v>235.76400000000001</v>
      </c>
      <c r="F27" s="19">
        <f t="shared" si="4"/>
        <v>0</v>
      </c>
      <c r="G27" s="19">
        <v>0</v>
      </c>
      <c r="H27" s="19">
        <v>0</v>
      </c>
      <c r="I27" s="19">
        <f t="shared" si="5"/>
        <v>235.76400000000001</v>
      </c>
      <c r="J27" s="19">
        <v>35.963999999999999</v>
      </c>
      <c r="K27" s="19">
        <f t="shared" si="6"/>
        <v>199.8</v>
      </c>
      <c r="L27" s="19">
        <v>0</v>
      </c>
      <c r="M27" s="19">
        <v>0</v>
      </c>
      <c r="N27" s="19">
        <v>0</v>
      </c>
      <c r="O27" s="19">
        <v>199.8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8.9957627554533017E-4</v>
      </c>
      <c r="E28" s="19">
        <f t="shared" si="3"/>
        <v>8.9004076702454977</v>
      </c>
      <c r="F28" s="19">
        <f t="shared" si="4"/>
        <v>0</v>
      </c>
      <c r="G28" s="19">
        <v>0</v>
      </c>
      <c r="H28" s="19">
        <v>0</v>
      </c>
      <c r="I28" s="19">
        <f t="shared" si="5"/>
        <v>8.9004076702454977</v>
      </c>
      <c r="J28" s="19">
        <v>1.35768930563067</v>
      </c>
      <c r="K28" s="19">
        <f t="shared" si="6"/>
        <v>7.542718364614827</v>
      </c>
      <c r="L28" s="19">
        <v>5.5476652312690398</v>
      </c>
      <c r="M28" s="19">
        <v>1.67539489984325</v>
      </c>
      <c r="N28" s="19">
        <v>0</v>
      </c>
      <c r="O28" s="19">
        <v>0</v>
      </c>
      <c r="P28" s="19">
        <v>0</v>
      </c>
      <c r="Q28" s="19">
        <v>0</v>
      </c>
      <c r="R28" s="19">
        <v>0.26502497461928898</v>
      </c>
      <c r="S28" s="19">
        <v>5.4633258883248603E-2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</v>
      </c>
      <c r="E29" s="19">
        <f t="shared" si="3"/>
        <v>0</v>
      </c>
      <c r="F29" s="19">
        <f t="shared" si="4"/>
        <v>0</v>
      </c>
      <c r="G29" s="19">
        <v>0</v>
      </c>
      <c r="H29" s="19">
        <v>0</v>
      </c>
      <c r="I29" s="19">
        <f t="shared" si="5"/>
        <v>0</v>
      </c>
      <c r="J29" s="19">
        <v>0</v>
      </c>
      <c r="K29" s="19">
        <f t="shared" si="6"/>
        <v>0</v>
      </c>
      <c r="L29" s="19">
        <v>0</v>
      </c>
      <c r="M29" s="19">
        <v>0</v>
      </c>
      <c r="N29" s="19">
        <v>0</v>
      </c>
      <c r="O29" s="19">
        <v>0</v>
      </c>
      <c r="P29" s="19">
        <v>0</v>
      </c>
      <c r="Q29" s="19">
        <v>0</v>
      </c>
      <c r="R29" s="19">
        <v>0</v>
      </c>
      <c r="S29" s="19">
        <v>0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6.0609174251896082E-2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6.7468220665899789E-2</v>
      </c>
      <c r="E31" s="19">
        <f t="shared" si="3"/>
        <v>667.53057526841246</v>
      </c>
      <c r="F31" s="19">
        <f t="shared" si="4"/>
        <v>0</v>
      </c>
      <c r="G31" s="19">
        <v>0</v>
      </c>
      <c r="H31" s="19">
        <v>0</v>
      </c>
      <c r="I31" s="19">
        <f t="shared" si="5"/>
        <v>667.53057526841246</v>
      </c>
      <c r="J31" s="19">
        <v>101.8266979223</v>
      </c>
      <c r="K31" s="19">
        <f t="shared" si="6"/>
        <v>565.70387734611245</v>
      </c>
      <c r="L31" s="19">
        <v>416.074892345178</v>
      </c>
      <c r="M31" s="19">
        <v>125.654617488244</v>
      </c>
      <c r="N31" s="19">
        <v>0</v>
      </c>
      <c r="O31" s="19">
        <v>0</v>
      </c>
      <c r="P31" s="19">
        <v>0</v>
      </c>
      <c r="Q31" s="19">
        <v>0</v>
      </c>
      <c r="R31" s="19">
        <v>19.876873096446801</v>
      </c>
      <c r="S31" s="19">
        <v>4.0974944162436699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5.3974576532719774E-2</v>
      </c>
      <c r="E32" s="19">
        <f t="shared" si="3"/>
        <v>534.0244602147294</v>
      </c>
      <c r="F32" s="19">
        <f t="shared" si="4"/>
        <v>0</v>
      </c>
      <c r="G32" s="19">
        <v>0</v>
      </c>
      <c r="H32" s="19">
        <v>0</v>
      </c>
      <c r="I32" s="19">
        <f t="shared" si="5"/>
        <v>534.0244602147294</v>
      </c>
      <c r="J32" s="19">
        <v>81.461358337840096</v>
      </c>
      <c r="K32" s="19">
        <f t="shared" si="6"/>
        <v>452.56310187688933</v>
      </c>
      <c r="L32" s="19">
        <v>332.859913876142</v>
      </c>
      <c r="M32" s="19">
        <v>100.52369399059501</v>
      </c>
      <c r="N32" s="19">
        <v>0</v>
      </c>
      <c r="O32" s="19">
        <v>0</v>
      </c>
      <c r="P32" s="19">
        <v>0</v>
      </c>
      <c r="Q32" s="19">
        <v>0</v>
      </c>
      <c r="R32" s="19">
        <v>15.9014984771574</v>
      </c>
      <c r="S32" s="19">
        <v>3.27799553299492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5.3974576532719774E-2</v>
      </c>
      <c r="E33" s="19">
        <f t="shared" si="3"/>
        <v>534.0244602147294</v>
      </c>
      <c r="F33" s="19">
        <f t="shared" si="4"/>
        <v>0</v>
      </c>
      <c r="G33" s="19">
        <v>0</v>
      </c>
      <c r="H33" s="19">
        <v>0</v>
      </c>
      <c r="I33" s="19">
        <f t="shared" si="5"/>
        <v>534.0244602147294</v>
      </c>
      <c r="J33" s="19">
        <v>81.461358337840096</v>
      </c>
      <c r="K33" s="19">
        <f t="shared" si="6"/>
        <v>452.56310187688933</v>
      </c>
      <c r="L33" s="19">
        <v>332.859913876142</v>
      </c>
      <c r="M33" s="19">
        <v>100.52369399059501</v>
      </c>
      <c r="N33" s="19">
        <v>0</v>
      </c>
      <c r="O33" s="19">
        <v>0</v>
      </c>
      <c r="P33" s="19">
        <v>0</v>
      </c>
      <c r="Q33" s="19">
        <v>0</v>
      </c>
      <c r="R33" s="19">
        <v>15.9014984771574</v>
      </c>
      <c r="S33" s="19">
        <v>3.27799553299492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0.31170317947645659</v>
      </c>
      <c r="E34" s="19">
        <f t="shared" si="3"/>
        <v>3083.9912577400619</v>
      </c>
      <c r="F34" s="19">
        <f t="shared" si="4"/>
        <v>0</v>
      </c>
      <c r="G34" s="19">
        <v>0</v>
      </c>
      <c r="H34" s="19">
        <v>0</v>
      </c>
      <c r="I34" s="19">
        <f t="shared" si="5"/>
        <v>3083.9912577400619</v>
      </c>
      <c r="J34" s="19">
        <v>470.43934440102601</v>
      </c>
      <c r="K34" s="19">
        <f t="shared" si="6"/>
        <v>2613.5519133390358</v>
      </c>
      <c r="L34" s="19">
        <v>1922.2660026347201</v>
      </c>
      <c r="M34" s="19">
        <v>580.52433279568595</v>
      </c>
      <c r="N34" s="19">
        <v>0</v>
      </c>
      <c r="O34" s="19">
        <v>0</v>
      </c>
      <c r="P34" s="19">
        <v>0</v>
      </c>
      <c r="Q34" s="19">
        <v>0</v>
      </c>
      <c r="R34" s="19">
        <v>91.831153705583702</v>
      </c>
      <c r="S34" s="19">
        <v>18.9304242030457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0.31170317947645659</v>
      </c>
      <c r="E35" s="19">
        <f t="shared" si="3"/>
        <v>3083.9912577400619</v>
      </c>
      <c r="F35" s="19">
        <f t="shared" si="4"/>
        <v>0</v>
      </c>
      <c r="G35" s="19">
        <v>0</v>
      </c>
      <c r="H35" s="19">
        <v>0</v>
      </c>
      <c r="I35" s="19">
        <f t="shared" si="5"/>
        <v>3083.9912577400619</v>
      </c>
      <c r="J35" s="19">
        <v>470.43934440102601</v>
      </c>
      <c r="K35" s="19">
        <f t="shared" si="6"/>
        <v>2613.5519133390358</v>
      </c>
      <c r="L35" s="19">
        <v>1922.2660026347201</v>
      </c>
      <c r="M35" s="19">
        <v>580.52433279568595</v>
      </c>
      <c r="N35" s="19">
        <v>0</v>
      </c>
      <c r="O35" s="19">
        <v>0</v>
      </c>
      <c r="P35" s="19">
        <v>0</v>
      </c>
      <c r="Q35" s="19">
        <v>0</v>
      </c>
      <c r="R35" s="19">
        <v>91.831153705583702</v>
      </c>
      <c r="S35" s="19">
        <v>18.9304242030457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</v>
      </c>
      <c r="E37" s="19">
        <f t="shared" si="3"/>
        <v>0</v>
      </c>
      <c r="F37" s="19">
        <f t="shared" si="4"/>
        <v>0</v>
      </c>
      <c r="G37" s="19">
        <v>0</v>
      </c>
      <c r="H37" s="19">
        <v>0</v>
      </c>
      <c r="I37" s="19">
        <f t="shared" si="5"/>
        <v>0</v>
      </c>
      <c r="J37" s="19">
        <v>0</v>
      </c>
      <c r="K37" s="19">
        <f t="shared" si="6"/>
        <v>0</v>
      </c>
      <c r="L37" s="19">
        <v>0</v>
      </c>
      <c r="M37" s="19">
        <v>0</v>
      </c>
      <c r="N37" s="19">
        <v>0</v>
      </c>
      <c r="O37" s="19">
        <v>0</v>
      </c>
      <c r="P37" s="19">
        <v>0</v>
      </c>
      <c r="Q37" s="19">
        <v>0</v>
      </c>
      <c r="R37" s="19">
        <v>0</v>
      </c>
      <c r="S37" s="19">
        <v>0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0.1349364413317993</v>
      </c>
      <c r="E40" s="19">
        <f t="shared" si="3"/>
        <v>1335.0611505368224</v>
      </c>
      <c r="F40" s="19">
        <f t="shared" si="4"/>
        <v>0</v>
      </c>
      <c r="G40" s="19">
        <v>0</v>
      </c>
      <c r="H40" s="19">
        <v>0</v>
      </c>
      <c r="I40" s="19">
        <f t="shared" si="5"/>
        <v>1335.0611505368224</v>
      </c>
      <c r="J40" s="19">
        <v>203.6533958446</v>
      </c>
      <c r="K40" s="19">
        <f t="shared" si="6"/>
        <v>1131.4077546922224</v>
      </c>
      <c r="L40" s="19">
        <v>832.14978469035498</v>
      </c>
      <c r="M40" s="19">
        <v>251.30923497648701</v>
      </c>
      <c r="N40" s="19">
        <v>0</v>
      </c>
      <c r="O40" s="19">
        <v>0</v>
      </c>
      <c r="P40" s="19">
        <v>0</v>
      </c>
      <c r="Q40" s="19">
        <v>0</v>
      </c>
      <c r="R40" s="19">
        <v>39.753746192893303</v>
      </c>
      <c r="S40" s="19">
        <v>8.1949888324873008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8.6865350802896479E-2</v>
      </c>
      <c r="E41" s="19">
        <f t="shared" si="3"/>
        <v>859.44578084385773</v>
      </c>
      <c r="F41" s="19">
        <f t="shared" si="4"/>
        <v>0</v>
      </c>
      <c r="G41" s="19">
        <v>0</v>
      </c>
      <c r="H41" s="19">
        <v>0</v>
      </c>
      <c r="I41" s="19">
        <f t="shared" si="5"/>
        <v>859.44578084385773</v>
      </c>
      <c r="J41" s="19">
        <v>131.101898772792</v>
      </c>
      <c r="K41" s="19">
        <f t="shared" si="6"/>
        <v>728.34388207106576</v>
      </c>
      <c r="L41" s="19">
        <v>538.52783756345195</v>
      </c>
      <c r="M41" s="19">
        <v>162.63540694416201</v>
      </c>
      <c r="N41" s="19">
        <v>0</v>
      </c>
      <c r="O41" s="19">
        <v>0</v>
      </c>
      <c r="P41" s="19">
        <v>0</v>
      </c>
      <c r="Q41" s="19">
        <v>0</v>
      </c>
      <c r="R41" s="19">
        <v>15.3434314720812</v>
      </c>
      <c r="S41" s="19">
        <v>11.8372060913706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0.26987288266359882</v>
      </c>
      <c r="E42" s="19">
        <f t="shared" si="3"/>
        <v>2670.1223010736467</v>
      </c>
      <c r="F42" s="19">
        <f t="shared" si="4"/>
        <v>0</v>
      </c>
      <c r="G42" s="19">
        <v>0</v>
      </c>
      <c r="H42" s="19">
        <v>0</v>
      </c>
      <c r="I42" s="19">
        <f t="shared" si="5"/>
        <v>2670.1223010736467</v>
      </c>
      <c r="J42" s="19">
        <v>407.3067916892</v>
      </c>
      <c r="K42" s="19">
        <f t="shared" si="6"/>
        <v>2262.8155093844466</v>
      </c>
      <c r="L42" s="19">
        <v>1664.29956938071</v>
      </c>
      <c r="M42" s="19">
        <v>502.61846995297498</v>
      </c>
      <c r="N42" s="19">
        <v>0</v>
      </c>
      <c r="O42" s="19">
        <v>0</v>
      </c>
      <c r="P42" s="19">
        <v>0</v>
      </c>
      <c r="Q42" s="19">
        <v>0</v>
      </c>
      <c r="R42" s="19">
        <v>79.507492385786904</v>
      </c>
      <c r="S42" s="19">
        <v>16.389977664974602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3.4226763612747853E-2</v>
      </c>
      <c r="E46" s="19">
        <f t="shared" si="3"/>
        <v>338.6395991845273</v>
      </c>
      <c r="F46" s="19">
        <f t="shared" si="4"/>
        <v>0</v>
      </c>
      <c r="G46" s="19">
        <v>0</v>
      </c>
      <c r="H46" s="19">
        <v>0</v>
      </c>
      <c r="I46" s="19">
        <f t="shared" si="5"/>
        <v>338.6395991845273</v>
      </c>
      <c r="J46" s="19">
        <v>51.656888011199101</v>
      </c>
      <c r="K46" s="19">
        <f t="shared" si="6"/>
        <v>286.9827111733282</v>
      </c>
      <c r="L46" s="19">
        <v>214.15180838984799</v>
      </c>
      <c r="M46" s="19">
        <v>64.673846133734003</v>
      </c>
      <c r="N46" s="19">
        <v>0</v>
      </c>
      <c r="O46" s="19">
        <v>0</v>
      </c>
      <c r="P46" s="19">
        <v>0</v>
      </c>
      <c r="Q46" s="19">
        <v>0</v>
      </c>
      <c r="R46" s="19">
        <v>6.5180588832487398</v>
      </c>
      <c r="S46" s="19">
        <v>1.63899776649746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0</v>
      </c>
      <c r="E47" s="19">
        <f t="shared" si="3"/>
        <v>0</v>
      </c>
      <c r="F47" s="19">
        <f t="shared" si="4"/>
        <v>0</v>
      </c>
      <c r="G47" s="19">
        <v>0</v>
      </c>
      <c r="H47" s="19">
        <v>0</v>
      </c>
      <c r="I47" s="19">
        <f t="shared" si="5"/>
        <v>0</v>
      </c>
      <c r="J47" s="19">
        <v>0</v>
      </c>
      <c r="K47" s="19">
        <f t="shared" si="6"/>
        <v>0</v>
      </c>
      <c r="L47" s="19">
        <v>0</v>
      </c>
      <c r="M47" s="19">
        <v>0</v>
      </c>
      <c r="N47" s="19">
        <v>0</v>
      </c>
      <c r="O47" s="19">
        <v>0</v>
      </c>
      <c r="P47" s="19">
        <v>0</v>
      </c>
      <c r="Q47" s="19">
        <v>0</v>
      </c>
      <c r="R47" s="19">
        <v>0</v>
      </c>
      <c r="S47" s="19">
        <v>0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2.8064190259397326E-2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5.4762821780396431E-2</v>
      </c>
      <c r="E49" s="19">
        <f t="shared" si="3"/>
        <v>541.82335869524229</v>
      </c>
      <c r="F49" s="19">
        <f t="shared" si="4"/>
        <v>0</v>
      </c>
      <c r="G49" s="19">
        <v>0</v>
      </c>
      <c r="H49" s="19">
        <v>0</v>
      </c>
      <c r="I49" s="19">
        <f t="shared" si="5"/>
        <v>541.82335869524229</v>
      </c>
      <c r="J49" s="19">
        <v>82.651020817918294</v>
      </c>
      <c r="K49" s="19">
        <f t="shared" si="6"/>
        <v>459.17233787732397</v>
      </c>
      <c r="L49" s="19">
        <v>342.64289342375599</v>
      </c>
      <c r="M49" s="19">
        <v>103.478153813974</v>
      </c>
      <c r="N49" s="19">
        <v>0</v>
      </c>
      <c r="O49" s="19">
        <v>0</v>
      </c>
      <c r="P49" s="19">
        <v>0</v>
      </c>
      <c r="Q49" s="19">
        <v>0</v>
      </c>
      <c r="R49" s="19">
        <v>10.428894213197999</v>
      </c>
      <c r="S49" s="19">
        <v>2.6223964263959401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3.0804087251473041E-2</v>
      </c>
      <c r="E50" s="19">
        <f t="shared" si="3"/>
        <v>304.77563926607428</v>
      </c>
      <c r="F50" s="19">
        <f t="shared" si="4"/>
        <v>0</v>
      </c>
      <c r="G50" s="19">
        <v>0</v>
      </c>
      <c r="H50" s="19">
        <v>0</v>
      </c>
      <c r="I50" s="19">
        <f t="shared" si="5"/>
        <v>304.77563926607428</v>
      </c>
      <c r="J50" s="19">
        <v>46.491199210079102</v>
      </c>
      <c r="K50" s="19">
        <f t="shared" si="6"/>
        <v>258.28444005599516</v>
      </c>
      <c r="L50" s="19">
        <v>192.73662755086301</v>
      </c>
      <c r="M50" s="19">
        <v>58.206461520360598</v>
      </c>
      <c r="N50" s="19">
        <v>0</v>
      </c>
      <c r="O50" s="19">
        <v>0</v>
      </c>
      <c r="P50" s="19">
        <v>0</v>
      </c>
      <c r="Q50" s="19">
        <v>0</v>
      </c>
      <c r="R50" s="19">
        <v>5.8662529949238502</v>
      </c>
      <c r="S50" s="19">
        <v>1.4750979898477099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2.5452680168267114E-2</v>
      </c>
      <c r="E51" s="19">
        <f t="shared" si="3"/>
        <v>251.82881758483481</v>
      </c>
      <c r="F51" s="19">
        <f t="shared" si="4"/>
        <v>0</v>
      </c>
      <c r="G51" s="19">
        <v>0</v>
      </c>
      <c r="H51" s="19">
        <v>0</v>
      </c>
      <c r="I51" s="19">
        <f t="shared" si="5"/>
        <v>251.82881758483481</v>
      </c>
      <c r="J51" s="19">
        <v>38.414565394296801</v>
      </c>
      <c r="K51" s="19">
        <f t="shared" si="6"/>
        <v>213.41425219053801</v>
      </c>
      <c r="L51" s="19">
        <v>154.35036328934001</v>
      </c>
      <c r="M51" s="19">
        <v>46.613809713380697</v>
      </c>
      <c r="N51" s="19">
        <v>0</v>
      </c>
      <c r="O51" s="19">
        <v>0</v>
      </c>
      <c r="P51" s="19">
        <v>0</v>
      </c>
      <c r="Q51" s="19">
        <v>0</v>
      </c>
      <c r="R51" s="19">
        <v>8.4631065989847993</v>
      </c>
      <c r="S51" s="19">
        <v>3.9869725888324998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9.8700356681039145E-2</v>
      </c>
      <c r="E53" s="19">
        <f t="shared" si="3"/>
        <v>976.54132900220134</v>
      </c>
      <c r="F53" s="19">
        <f t="shared" si="4"/>
        <v>0</v>
      </c>
      <c r="G53" s="19">
        <v>0</v>
      </c>
      <c r="H53" s="19">
        <v>0</v>
      </c>
      <c r="I53" s="19">
        <f t="shared" si="5"/>
        <v>976.54132900220134</v>
      </c>
      <c r="J53" s="19">
        <v>148.96393154270899</v>
      </c>
      <c r="K53" s="19">
        <f t="shared" si="6"/>
        <v>827.57739745949232</v>
      </c>
      <c r="L53" s="19">
        <v>582.85282111675099</v>
      </c>
      <c r="M53" s="19">
        <v>176.02155197725901</v>
      </c>
      <c r="N53" s="19">
        <v>0</v>
      </c>
      <c r="O53" s="19">
        <v>0</v>
      </c>
      <c r="P53" s="19">
        <v>0</v>
      </c>
      <c r="Q53" s="19">
        <v>0</v>
      </c>
      <c r="R53" s="19">
        <v>55.244390862944201</v>
      </c>
      <c r="S53" s="19">
        <v>13.458633502538101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0.13637064206676625</v>
      </c>
      <c r="E54" s="19">
        <f t="shared" si="3"/>
        <v>1349.2511326085853</v>
      </c>
      <c r="F54" s="19">
        <f t="shared" si="4"/>
        <v>0</v>
      </c>
      <c r="G54" s="19">
        <v>0</v>
      </c>
      <c r="H54" s="19">
        <v>0</v>
      </c>
      <c r="I54" s="19">
        <f t="shared" si="5"/>
        <v>1349.2511326085853</v>
      </c>
      <c r="J54" s="19">
        <v>205.81796938097099</v>
      </c>
      <c r="K54" s="19">
        <f t="shared" si="6"/>
        <v>1143.4331632276144</v>
      </c>
      <c r="L54" s="19">
        <v>805.30624324873099</v>
      </c>
      <c r="M54" s="19">
        <v>243.20248546111699</v>
      </c>
      <c r="N54" s="19">
        <v>0</v>
      </c>
      <c r="O54" s="19">
        <v>0</v>
      </c>
      <c r="P54" s="19">
        <v>0</v>
      </c>
      <c r="Q54" s="19">
        <v>0</v>
      </c>
      <c r="R54" s="19">
        <v>76.329137055837606</v>
      </c>
      <c r="S54" s="19">
        <v>18.595297461928901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5.9767380165064103E-2</v>
      </c>
      <c r="E55" s="19">
        <f t="shared" si="3"/>
        <v>591.33845935314423</v>
      </c>
      <c r="F55" s="19">
        <f t="shared" si="4"/>
        <v>0</v>
      </c>
      <c r="G55" s="19">
        <v>0</v>
      </c>
      <c r="H55" s="19">
        <v>0</v>
      </c>
      <c r="I55" s="19">
        <f t="shared" si="5"/>
        <v>591.33845935314423</v>
      </c>
      <c r="J55" s="19">
        <v>90.204171765733903</v>
      </c>
      <c r="K55" s="19">
        <f t="shared" si="6"/>
        <v>501.13428758741037</v>
      </c>
      <c r="L55" s="19">
        <v>352.94285969543103</v>
      </c>
      <c r="M55" s="19">
        <v>106.58874362802</v>
      </c>
      <c r="N55" s="19">
        <v>0</v>
      </c>
      <c r="O55" s="19">
        <v>0</v>
      </c>
      <c r="P55" s="19">
        <v>0</v>
      </c>
      <c r="Q55" s="19">
        <v>0</v>
      </c>
      <c r="R55" s="19">
        <v>33.452893401015203</v>
      </c>
      <c r="S55" s="19">
        <v>8.1497908629441493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2.6668036670834283E-2</v>
      </c>
      <c r="E56" s="19">
        <f t="shared" si="3"/>
        <v>263.85355482123441</v>
      </c>
      <c r="F56" s="19">
        <f t="shared" si="4"/>
        <v>0</v>
      </c>
      <c r="G56" s="19">
        <v>0</v>
      </c>
      <c r="H56" s="19">
        <v>0</v>
      </c>
      <c r="I56" s="19">
        <f t="shared" si="5"/>
        <v>263.85355482123441</v>
      </c>
      <c r="J56" s="19">
        <v>40.248847345611999</v>
      </c>
      <c r="K56" s="19">
        <f t="shared" si="6"/>
        <v>223.60470747562243</v>
      </c>
      <c r="L56" s="19">
        <v>157.48210979086301</v>
      </c>
      <c r="M56" s="19">
        <v>47.559597156840603</v>
      </c>
      <c r="N56" s="19">
        <v>0</v>
      </c>
      <c r="O56" s="19">
        <v>0</v>
      </c>
      <c r="P56" s="19">
        <v>0</v>
      </c>
      <c r="Q56" s="19">
        <v>0</v>
      </c>
      <c r="R56" s="19">
        <v>14.926586802030499</v>
      </c>
      <c r="S56" s="19">
        <v>3.63641372588833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5.0507645209913403E-2</v>
      </c>
      <c r="E57" s="19">
        <f t="shared" si="3"/>
        <v>499.72264170688322</v>
      </c>
      <c r="F57" s="19">
        <f t="shared" si="4"/>
        <v>0</v>
      </c>
      <c r="G57" s="19">
        <v>0</v>
      </c>
      <c r="H57" s="19">
        <v>0</v>
      </c>
      <c r="I57" s="19">
        <f t="shared" si="5"/>
        <v>499.72264170688322</v>
      </c>
      <c r="J57" s="19">
        <v>76.228877548507597</v>
      </c>
      <c r="K57" s="19">
        <f t="shared" si="6"/>
        <v>423.49376415837565</v>
      </c>
      <c r="L57" s="19">
        <v>298.26157157360399</v>
      </c>
      <c r="M57" s="19">
        <v>90.074994615228405</v>
      </c>
      <c r="N57" s="19">
        <v>0</v>
      </c>
      <c r="O57" s="19">
        <v>0</v>
      </c>
      <c r="P57" s="19">
        <v>0</v>
      </c>
      <c r="Q57" s="19">
        <v>0</v>
      </c>
      <c r="R57" s="19">
        <v>28.270050761421398</v>
      </c>
      <c r="S57" s="19">
        <v>6.8871472081218403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5.0928542253329379E-2</v>
      </c>
      <c r="E58" s="19">
        <f t="shared" si="3"/>
        <v>503.88699705444083</v>
      </c>
      <c r="F58" s="19">
        <f t="shared" si="4"/>
        <v>0</v>
      </c>
      <c r="G58" s="19">
        <v>0</v>
      </c>
      <c r="H58" s="19">
        <v>0</v>
      </c>
      <c r="I58" s="19">
        <f t="shared" si="5"/>
        <v>503.88699705444083</v>
      </c>
      <c r="J58" s="19">
        <v>76.864118194745203</v>
      </c>
      <c r="K58" s="19">
        <f t="shared" si="6"/>
        <v>427.0228788596956</v>
      </c>
      <c r="L58" s="19">
        <v>300.74708467005098</v>
      </c>
      <c r="M58" s="19">
        <v>90.8256195703553</v>
      </c>
      <c r="N58" s="19">
        <v>0</v>
      </c>
      <c r="O58" s="19">
        <v>0</v>
      </c>
      <c r="P58" s="19">
        <v>0</v>
      </c>
      <c r="Q58" s="19">
        <v>0</v>
      </c>
      <c r="R58" s="19">
        <v>28.505634517766499</v>
      </c>
      <c r="S58" s="19">
        <v>6.9445401015228398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</v>
      </c>
      <c r="E62" s="19">
        <f t="shared" si="7"/>
        <v>0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0</v>
      </c>
      <c r="J62" s="19">
        <f t="shared" si="7"/>
        <v>0</v>
      </c>
      <c r="K62" s="19">
        <f t="shared" si="7"/>
        <v>0</v>
      </c>
      <c r="L62" s="19">
        <f t="shared" si="7"/>
        <v>0</v>
      </c>
      <c r="M62" s="19">
        <f t="shared" si="7"/>
        <v>0</v>
      </c>
      <c r="N62" s="19">
        <f t="shared" si="7"/>
        <v>0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0</v>
      </c>
      <c r="S62" s="19">
        <f t="shared" si="7"/>
        <v>0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E63/824.5/12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0</v>
      </c>
      <c r="E66" s="19">
        <f t="shared" si="9"/>
        <v>0</v>
      </c>
      <c r="F66" s="19">
        <f t="shared" si="10"/>
        <v>0</v>
      </c>
      <c r="G66" s="19">
        <v>0</v>
      </c>
      <c r="H66" s="19">
        <v>0</v>
      </c>
      <c r="I66" s="19">
        <f t="shared" si="11"/>
        <v>0</v>
      </c>
      <c r="J66" s="19">
        <v>0</v>
      </c>
      <c r="K66" s="19">
        <f t="shared" si="12"/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0</v>
      </c>
      <c r="E67" s="19">
        <f t="shared" si="9"/>
        <v>0</v>
      </c>
      <c r="F67" s="19">
        <f t="shared" si="10"/>
        <v>0</v>
      </c>
      <c r="G67" s="19">
        <v>0</v>
      </c>
      <c r="H67" s="19">
        <v>0</v>
      </c>
      <c r="I67" s="19">
        <f t="shared" si="11"/>
        <v>0</v>
      </c>
      <c r="J67" s="19">
        <v>0</v>
      </c>
      <c r="K67" s="19">
        <f t="shared" si="12"/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0</v>
      </c>
      <c r="E68" s="19">
        <f t="shared" si="9"/>
        <v>0</v>
      </c>
      <c r="F68" s="19">
        <f t="shared" si="10"/>
        <v>0</v>
      </c>
      <c r="G68" s="19">
        <v>0</v>
      </c>
      <c r="H68" s="19">
        <v>0</v>
      </c>
      <c r="I68" s="19">
        <f t="shared" si="11"/>
        <v>0</v>
      </c>
      <c r="J68" s="19">
        <v>0</v>
      </c>
      <c r="K68" s="19">
        <f t="shared" si="12"/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0</v>
      </c>
      <c r="E69" s="19">
        <f t="shared" si="9"/>
        <v>0</v>
      </c>
      <c r="F69" s="19">
        <f t="shared" si="10"/>
        <v>0</v>
      </c>
      <c r="G69" s="19">
        <v>0</v>
      </c>
      <c r="H69" s="19">
        <v>0</v>
      </c>
      <c r="I69" s="19">
        <f t="shared" si="11"/>
        <v>0</v>
      </c>
      <c r="J69" s="19">
        <v>0</v>
      </c>
      <c r="K69" s="19">
        <f t="shared" si="12"/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SUM(D71:D74)</f>
        <v>12.533051227585661</v>
      </c>
      <c r="E70" s="19">
        <f t="shared" si="13"/>
        <v>124002.00884573253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124002.00884573253</v>
      </c>
      <c r="J70" s="19">
        <f t="shared" si="13"/>
        <v>18915.560671382958</v>
      </c>
      <c r="K70" s="19">
        <f t="shared" si="13"/>
        <v>105086.44817434959</v>
      </c>
      <c r="L70" s="19">
        <f t="shared" si="13"/>
        <v>32578.975889543104</v>
      </c>
      <c r="M70" s="19">
        <f t="shared" si="13"/>
        <v>9838.850718642032</v>
      </c>
      <c r="N70" s="19">
        <f t="shared" si="13"/>
        <v>61016.730787199995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930.86013076142115</v>
      </c>
      <c r="S70" s="19">
        <f t="shared" si="13"/>
        <v>721.03064820304576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E71/824.5/12</f>
        <v>12.044841896146304</v>
      </c>
      <c r="E71" s="19">
        <f>F71+I71</f>
        <v>119171.66572047154</v>
      </c>
      <c r="F71" s="19">
        <f>SUM(G71:H71)</f>
        <v>0</v>
      </c>
      <c r="G71" s="19">
        <v>0</v>
      </c>
      <c r="H71" s="19">
        <v>0</v>
      </c>
      <c r="I71" s="19">
        <f>SUM(J71:K71)</f>
        <v>119171.66572047154</v>
      </c>
      <c r="J71" s="19">
        <v>18178.7286692245</v>
      </c>
      <c r="K71" s="19">
        <f>SUM(L71:U71)</f>
        <v>100992.93705124705</v>
      </c>
      <c r="L71" s="19">
        <v>32207.278703756299</v>
      </c>
      <c r="M71" s="19">
        <v>9726.5981685344195</v>
      </c>
      <c r="N71" s="19">
        <v>57433.490787199997</v>
      </c>
      <c r="O71" s="19">
        <v>0</v>
      </c>
      <c r="P71" s="19">
        <v>0</v>
      </c>
      <c r="Q71" s="19">
        <v>0</v>
      </c>
      <c r="R71" s="19">
        <v>917.63162314720796</v>
      </c>
      <c r="S71" s="19">
        <v>707.93776860913704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148</v>
      </c>
      <c r="C72" s="18"/>
      <c r="D72" s="19">
        <f>E72/824.5/12</f>
        <v>0.31485748938750757</v>
      </c>
      <c r="E72" s="19">
        <f>F72+I72</f>
        <v>3115.2</v>
      </c>
      <c r="F72" s="19">
        <f>SUM(G72:H72)</f>
        <v>0</v>
      </c>
      <c r="G72" s="19">
        <v>0</v>
      </c>
      <c r="H72" s="19">
        <v>0</v>
      </c>
      <c r="I72" s="19">
        <f>SUM(J72:K72)</f>
        <v>3115.2</v>
      </c>
      <c r="J72" s="19">
        <v>475.2</v>
      </c>
      <c r="K72" s="19">
        <f>SUM(L72:U72)</f>
        <v>2640</v>
      </c>
      <c r="L72" s="19">
        <v>0</v>
      </c>
      <c r="M72" s="19">
        <v>0</v>
      </c>
      <c r="N72" s="19">
        <v>2640</v>
      </c>
      <c r="O72" s="19">
        <v>0</v>
      </c>
      <c r="P72" s="19">
        <v>0</v>
      </c>
      <c r="Q72" s="19">
        <v>0</v>
      </c>
      <c r="R72" s="19">
        <v>0</v>
      </c>
      <c r="S72" s="19">
        <v>0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152</v>
      </c>
      <c r="C73" s="18"/>
      <c r="D73" s="19">
        <f>E73/824.5/12</f>
        <v>8.7675355026328769E-2</v>
      </c>
      <c r="E73" s="19">
        <f>F73+I73</f>
        <v>867.45996263049688</v>
      </c>
      <c r="F73" s="19">
        <f>SUM(G73:H73)</f>
        <v>0</v>
      </c>
      <c r="G73" s="19">
        <v>0</v>
      </c>
      <c r="H73" s="19">
        <v>0</v>
      </c>
      <c r="I73" s="19">
        <f>SUM(J73:K73)</f>
        <v>867.45996263049688</v>
      </c>
      <c r="J73" s="19">
        <v>132.32440107922801</v>
      </c>
      <c r="K73" s="19">
        <f>SUM(L73:U73)</f>
        <v>735.13556155126889</v>
      </c>
      <c r="L73" s="19">
        <v>185.84859289340099</v>
      </c>
      <c r="M73" s="19">
        <v>56.126275053806999</v>
      </c>
      <c r="N73" s="19">
        <v>480</v>
      </c>
      <c r="O73" s="19">
        <v>0</v>
      </c>
      <c r="P73" s="19">
        <v>0</v>
      </c>
      <c r="Q73" s="19">
        <v>0</v>
      </c>
      <c r="R73" s="19">
        <v>6.6142538071065999</v>
      </c>
      <c r="S73" s="19">
        <v>6.5464397969543198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150</v>
      </c>
      <c r="C74" s="18"/>
      <c r="D74" s="19">
        <f>E74/824.5/12</f>
        <v>8.5676487025520207E-2</v>
      </c>
      <c r="E74" s="19">
        <f>F74+I74</f>
        <v>847.68316263049689</v>
      </c>
      <c r="F74" s="19">
        <f>SUM(G74:H74)</f>
        <v>0</v>
      </c>
      <c r="G74" s="19">
        <v>0</v>
      </c>
      <c r="H74" s="19">
        <v>0</v>
      </c>
      <c r="I74" s="19">
        <f>SUM(J74:K74)</f>
        <v>847.68316263049689</v>
      </c>
      <c r="J74" s="19">
        <v>129.30760107922799</v>
      </c>
      <c r="K74" s="19">
        <f>SUM(L74:U74)</f>
        <v>718.3755615512689</v>
      </c>
      <c r="L74" s="19">
        <v>185.84859289340099</v>
      </c>
      <c r="M74" s="19">
        <v>56.126275053806999</v>
      </c>
      <c r="N74" s="19">
        <v>463.24</v>
      </c>
      <c r="O74" s="19">
        <v>0</v>
      </c>
      <c r="P74" s="19">
        <v>0</v>
      </c>
      <c r="Q74" s="19">
        <v>0</v>
      </c>
      <c r="R74" s="19">
        <v>6.6142538071065999</v>
      </c>
      <c r="S74" s="19">
        <v>6.5464397969543198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>
      <c r="A75" s="13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6">
      <c r="A76" s="93" t="s">
        <v>142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144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</sheetData>
  <mergeCells count="22">
    <mergeCell ref="A14:U14"/>
    <mergeCell ref="A8:U8"/>
    <mergeCell ref="A9:U9"/>
    <mergeCell ref="A10:U10"/>
    <mergeCell ref="A11:U11"/>
    <mergeCell ref="A13:U13"/>
    <mergeCell ref="A79:R79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6:R76"/>
    <mergeCell ref="A77:R77"/>
    <mergeCell ref="A78:R78"/>
  </mergeCells>
  <pageMargins left="0.41666666666666669" right="0.1388888888888889" top="0.75" bottom="0.75" header="0.3" footer="0.3"/>
  <pageSetup paperSize="9" scale="50" orientation="landscape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 codeName="Лист5"/>
  <dimension ref="A2:Z81"/>
  <sheetViews>
    <sheetView topLeftCell="A21" zoomScaleNormal="100" workbookViewId="0">
      <selection activeCell="H83" sqref="H83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161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162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SUM(D24:D76)/2+D23</f>
        <v>13.009327186793136</v>
      </c>
      <c r="E22" s="15">
        <f t="shared" si="0"/>
        <v>197871.8665111236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197871.8665111236</v>
      </c>
      <c r="J22" s="15">
        <f t="shared" si="0"/>
        <v>30183.844044069709</v>
      </c>
      <c r="K22" s="15">
        <f t="shared" si="0"/>
        <v>167688.02246705393</v>
      </c>
      <c r="L22" s="15">
        <f t="shared" si="0"/>
        <v>114418.68706724064</v>
      </c>
      <c r="M22" s="15">
        <f t="shared" si="0"/>
        <v>34554.443494306681</v>
      </c>
      <c r="N22" s="15">
        <f t="shared" si="0"/>
        <v>9527.3197200000013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7070.1168355837508</v>
      </c>
      <c r="S22" s="15">
        <f t="shared" si="0"/>
        <v>1549.5013559228419</v>
      </c>
      <c r="T22" s="15">
        <f t="shared" si="0"/>
        <v>368.15399400000098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E23/1267.5/12</f>
        <v>2.5913240556109947</v>
      </c>
      <c r="E23" s="19">
        <f>F23+I23</f>
        <v>39414.038885843227</v>
      </c>
      <c r="F23" s="19">
        <f>SUM(G23:H23)</f>
        <v>0</v>
      </c>
      <c r="G23" s="19">
        <v>0</v>
      </c>
      <c r="H23" s="19">
        <v>0</v>
      </c>
      <c r="I23" s="19">
        <f>SUM(J23:K23)</f>
        <v>39414.038885843227</v>
      </c>
      <c r="J23" s="19">
        <v>6012.3110164845602</v>
      </c>
      <c r="K23" s="19">
        <f>SUM(L23:U23)</f>
        <v>33401.72786935867</v>
      </c>
      <c r="L23" s="19">
        <v>24569.469758340001</v>
      </c>
      <c r="M23" s="19">
        <v>7419.9798670186701</v>
      </c>
      <c r="N23" s="19">
        <v>0</v>
      </c>
      <c r="O23" s="19">
        <v>0</v>
      </c>
      <c r="P23" s="19">
        <v>0</v>
      </c>
      <c r="Q23" s="19">
        <v>0</v>
      </c>
      <c r="R23" s="19">
        <v>1044.1242500000001</v>
      </c>
      <c r="S23" s="19">
        <v>0</v>
      </c>
      <c r="T23" s="19">
        <v>368.15399400000098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9.1304453767108491</v>
      </c>
      <c r="E24" s="19">
        <f t="shared" si="1"/>
        <v>138874.074179772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138874.074179772</v>
      </c>
      <c r="J24" s="19">
        <f t="shared" si="1"/>
        <v>21184.18080708386</v>
      </c>
      <c r="K24" s="19">
        <f t="shared" si="1"/>
        <v>117689.89337268817</v>
      </c>
      <c r="L24" s="19">
        <f t="shared" si="1"/>
        <v>84535.162064230608</v>
      </c>
      <c r="M24" s="19">
        <f t="shared" si="1"/>
        <v>25529.618943397647</v>
      </c>
      <c r="N24" s="19">
        <f t="shared" si="1"/>
        <v>154.08000000000001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5862.0083825380643</v>
      </c>
      <c r="S24" s="19">
        <f t="shared" si="1"/>
        <v>1409.2239825218267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E25/1267.5/12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6.1947999218007539E-2</v>
      </c>
      <c r="E26" s="19">
        <f t="shared" si="3"/>
        <v>942.22906810589473</v>
      </c>
      <c r="F26" s="19">
        <f t="shared" si="4"/>
        <v>0</v>
      </c>
      <c r="G26" s="19">
        <v>0</v>
      </c>
      <c r="H26" s="19">
        <v>0</v>
      </c>
      <c r="I26" s="19">
        <f t="shared" si="5"/>
        <v>942.22906810589473</v>
      </c>
      <c r="J26" s="19">
        <v>143.72985784666199</v>
      </c>
      <c r="K26" s="19">
        <f t="shared" si="6"/>
        <v>798.49921025923277</v>
      </c>
      <c r="L26" s="19">
        <v>462.75282829644698</v>
      </c>
      <c r="M26" s="19">
        <v>139.75135414552699</v>
      </c>
      <c r="N26" s="19">
        <v>154.08000000000001</v>
      </c>
      <c r="O26" s="19">
        <v>0</v>
      </c>
      <c r="P26" s="19">
        <v>0</v>
      </c>
      <c r="Q26" s="19">
        <v>0</v>
      </c>
      <c r="R26" s="19">
        <v>40.558781725888203</v>
      </c>
      <c r="S26" s="19">
        <v>1.3562460913705501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4.2123286338282669E-2</v>
      </c>
      <c r="E27" s="19">
        <f t="shared" si="3"/>
        <v>640.69518520527936</v>
      </c>
      <c r="F27" s="19">
        <f t="shared" si="4"/>
        <v>0</v>
      </c>
      <c r="G27" s="19">
        <v>0</v>
      </c>
      <c r="H27" s="19">
        <v>0</v>
      </c>
      <c r="I27" s="19">
        <f t="shared" si="5"/>
        <v>640.69518520527936</v>
      </c>
      <c r="J27" s="19">
        <v>97.733163844873104</v>
      </c>
      <c r="K27" s="19">
        <f t="shared" si="6"/>
        <v>542.9620213604062</v>
      </c>
      <c r="L27" s="19">
        <v>253.729461928934</v>
      </c>
      <c r="M27" s="19">
        <v>76.626297502538094</v>
      </c>
      <c r="N27" s="19">
        <v>0</v>
      </c>
      <c r="O27" s="19">
        <v>199.8</v>
      </c>
      <c r="P27" s="19">
        <v>0</v>
      </c>
      <c r="Q27" s="19">
        <v>0</v>
      </c>
      <c r="R27" s="19">
        <v>7.2291167512690402</v>
      </c>
      <c r="S27" s="19">
        <v>5.5771451776649803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2.9258407857480257E-2</v>
      </c>
      <c r="E28" s="19">
        <f t="shared" si="3"/>
        <v>445.02038351227475</v>
      </c>
      <c r="F28" s="19">
        <f t="shared" si="4"/>
        <v>0</v>
      </c>
      <c r="G28" s="19">
        <v>0</v>
      </c>
      <c r="H28" s="19">
        <v>0</v>
      </c>
      <c r="I28" s="19">
        <f t="shared" si="5"/>
        <v>445.02038351227475</v>
      </c>
      <c r="J28" s="19">
        <v>67.884465281533394</v>
      </c>
      <c r="K28" s="19">
        <f t="shared" si="6"/>
        <v>377.13591823074137</v>
      </c>
      <c r="L28" s="19">
        <v>277.38326156345198</v>
      </c>
      <c r="M28" s="19">
        <v>83.769744992162401</v>
      </c>
      <c r="N28" s="19">
        <v>0</v>
      </c>
      <c r="O28" s="19">
        <v>0</v>
      </c>
      <c r="P28" s="19">
        <v>0</v>
      </c>
      <c r="Q28" s="19">
        <v>0</v>
      </c>
      <c r="R28" s="19">
        <v>13.2512487309645</v>
      </c>
      <c r="S28" s="19">
        <v>2.7316629441624398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8.7775223572440664E-2</v>
      </c>
      <c r="E29" s="19">
        <f t="shared" si="3"/>
        <v>1335.0611505368224</v>
      </c>
      <c r="F29" s="19">
        <f t="shared" si="4"/>
        <v>0</v>
      </c>
      <c r="G29" s="19">
        <v>0</v>
      </c>
      <c r="H29" s="19">
        <v>0</v>
      </c>
      <c r="I29" s="19">
        <f t="shared" si="5"/>
        <v>1335.0611505368224</v>
      </c>
      <c r="J29" s="19">
        <v>203.6533958446</v>
      </c>
      <c r="K29" s="19">
        <f t="shared" si="6"/>
        <v>1131.4077546922224</v>
      </c>
      <c r="L29" s="19">
        <v>832.14978469035498</v>
      </c>
      <c r="M29" s="19">
        <v>251.30923497648701</v>
      </c>
      <c r="N29" s="19">
        <v>0</v>
      </c>
      <c r="O29" s="19">
        <v>0</v>
      </c>
      <c r="P29" s="19">
        <v>0</v>
      </c>
      <c r="Q29" s="19">
        <v>0</v>
      </c>
      <c r="R29" s="19">
        <v>39.753746192893303</v>
      </c>
      <c r="S29" s="19">
        <v>8.1949888324873008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3.9425849444330037E-2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0.2457706260028337</v>
      </c>
      <c r="E31" s="19">
        <f t="shared" si="3"/>
        <v>3738.1712215031002</v>
      </c>
      <c r="F31" s="19">
        <f t="shared" si="4"/>
        <v>0</v>
      </c>
      <c r="G31" s="19">
        <v>0</v>
      </c>
      <c r="H31" s="19">
        <v>0</v>
      </c>
      <c r="I31" s="19">
        <f t="shared" si="5"/>
        <v>3738.1712215031002</v>
      </c>
      <c r="J31" s="19">
        <v>570.22950836487996</v>
      </c>
      <c r="K31" s="19">
        <f t="shared" si="6"/>
        <v>3167.9417131382202</v>
      </c>
      <c r="L31" s="19">
        <v>2330.01939713299</v>
      </c>
      <c r="M31" s="19">
        <v>703.66585793416402</v>
      </c>
      <c r="N31" s="19">
        <v>0</v>
      </c>
      <c r="O31" s="19">
        <v>0</v>
      </c>
      <c r="P31" s="19">
        <v>0</v>
      </c>
      <c r="Q31" s="19">
        <v>0</v>
      </c>
      <c r="R31" s="19">
        <v>111.310489340102</v>
      </c>
      <c r="S31" s="19">
        <v>22.945968730964498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0.14044035771590535</v>
      </c>
      <c r="E32" s="19">
        <f t="shared" si="3"/>
        <v>2136.0978408589203</v>
      </c>
      <c r="F32" s="19">
        <f t="shared" si="4"/>
        <v>0</v>
      </c>
      <c r="G32" s="19">
        <v>0</v>
      </c>
      <c r="H32" s="19">
        <v>0</v>
      </c>
      <c r="I32" s="19">
        <f t="shared" si="5"/>
        <v>2136.0978408589203</v>
      </c>
      <c r="J32" s="19">
        <v>325.84543335136101</v>
      </c>
      <c r="K32" s="19">
        <f t="shared" si="6"/>
        <v>1810.2524075075592</v>
      </c>
      <c r="L32" s="19">
        <v>1331.4396555045701</v>
      </c>
      <c r="M32" s="19">
        <v>402.09477596238003</v>
      </c>
      <c r="N32" s="19">
        <v>0</v>
      </c>
      <c r="O32" s="19">
        <v>0</v>
      </c>
      <c r="P32" s="19">
        <v>0</v>
      </c>
      <c r="Q32" s="19">
        <v>0</v>
      </c>
      <c r="R32" s="19">
        <v>63.605993908629401</v>
      </c>
      <c r="S32" s="19">
        <v>13.111982131979699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0.42869419192780051</v>
      </c>
      <c r="E33" s="19">
        <f t="shared" si="3"/>
        <v>6520.4386592218461</v>
      </c>
      <c r="F33" s="19">
        <f t="shared" si="4"/>
        <v>0</v>
      </c>
      <c r="G33" s="19">
        <v>0</v>
      </c>
      <c r="H33" s="19">
        <v>0</v>
      </c>
      <c r="I33" s="19">
        <f t="shared" si="5"/>
        <v>6520.4386592218461</v>
      </c>
      <c r="J33" s="19">
        <v>994.64318530502703</v>
      </c>
      <c r="K33" s="19">
        <f t="shared" si="6"/>
        <v>5525.795473916819</v>
      </c>
      <c r="L33" s="19">
        <v>4064.2195484276999</v>
      </c>
      <c r="M33" s="19">
        <v>1227.3943036251601</v>
      </c>
      <c r="N33" s="19">
        <v>0</v>
      </c>
      <c r="O33" s="19">
        <v>0</v>
      </c>
      <c r="P33" s="19">
        <v>0</v>
      </c>
      <c r="Q33" s="19">
        <v>0</v>
      </c>
      <c r="R33" s="19">
        <v>194.15729640609101</v>
      </c>
      <c r="S33" s="19">
        <v>40.024325457868002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0.21434709596390045</v>
      </c>
      <c r="E34" s="19">
        <f t="shared" si="3"/>
        <v>3260.2193296109258</v>
      </c>
      <c r="F34" s="19">
        <f t="shared" si="4"/>
        <v>0</v>
      </c>
      <c r="G34" s="19">
        <v>0</v>
      </c>
      <c r="H34" s="19">
        <v>0</v>
      </c>
      <c r="I34" s="19">
        <f t="shared" si="5"/>
        <v>3260.2193296109258</v>
      </c>
      <c r="J34" s="19">
        <v>497.32159265251403</v>
      </c>
      <c r="K34" s="19">
        <f t="shared" si="6"/>
        <v>2762.8977369584118</v>
      </c>
      <c r="L34" s="19">
        <v>2032.10977421385</v>
      </c>
      <c r="M34" s="19">
        <v>613.69715181258198</v>
      </c>
      <c r="N34" s="19">
        <v>0</v>
      </c>
      <c r="O34" s="19">
        <v>0</v>
      </c>
      <c r="P34" s="19">
        <v>0</v>
      </c>
      <c r="Q34" s="19">
        <v>0</v>
      </c>
      <c r="R34" s="19">
        <v>97.078648203045702</v>
      </c>
      <c r="S34" s="19">
        <v>20.012162728934001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0.21434709596390045</v>
      </c>
      <c r="E35" s="19">
        <f t="shared" si="3"/>
        <v>3260.2193296109258</v>
      </c>
      <c r="F35" s="19">
        <f t="shared" si="4"/>
        <v>0</v>
      </c>
      <c r="G35" s="19">
        <v>0</v>
      </c>
      <c r="H35" s="19">
        <v>0</v>
      </c>
      <c r="I35" s="19">
        <f t="shared" si="5"/>
        <v>3260.2193296109258</v>
      </c>
      <c r="J35" s="19">
        <v>497.32159265251403</v>
      </c>
      <c r="K35" s="19">
        <f t="shared" si="6"/>
        <v>2762.8977369584118</v>
      </c>
      <c r="L35" s="19">
        <v>2032.10977421385</v>
      </c>
      <c r="M35" s="19">
        <v>613.69715181258198</v>
      </c>
      <c r="N35" s="19">
        <v>0</v>
      </c>
      <c r="O35" s="19">
        <v>0</v>
      </c>
      <c r="P35" s="19">
        <v>0</v>
      </c>
      <c r="Q35" s="19">
        <v>0</v>
      </c>
      <c r="R35" s="19">
        <v>97.078648203045702</v>
      </c>
      <c r="S35" s="19">
        <v>20.012162728934001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0.70220178857952575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0.39498850607598307</v>
      </c>
      <c r="E40" s="19">
        <f t="shared" si="3"/>
        <v>6007.7751774157032</v>
      </c>
      <c r="F40" s="19">
        <f t="shared" si="4"/>
        <v>0</v>
      </c>
      <c r="G40" s="19">
        <v>0</v>
      </c>
      <c r="H40" s="19">
        <v>0</v>
      </c>
      <c r="I40" s="19">
        <f t="shared" si="5"/>
        <v>6007.7751774157032</v>
      </c>
      <c r="J40" s="19">
        <v>916.44028130070103</v>
      </c>
      <c r="K40" s="19">
        <f t="shared" si="6"/>
        <v>5091.3348961150023</v>
      </c>
      <c r="L40" s="19">
        <v>3744.6740311066001</v>
      </c>
      <c r="M40" s="19">
        <v>1130.8915573941899</v>
      </c>
      <c r="N40" s="19">
        <v>0</v>
      </c>
      <c r="O40" s="19">
        <v>0</v>
      </c>
      <c r="P40" s="19">
        <v>0</v>
      </c>
      <c r="Q40" s="19">
        <v>0</v>
      </c>
      <c r="R40" s="19">
        <v>178.89185786802</v>
      </c>
      <c r="S40" s="19">
        <v>36.877449746192902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0.25427389965794595</v>
      </c>
      <c r="E41" s="19">
        <f t="shared" si="3"/>
        <v>3867.5060137973574</v>
      </c>
      <c r="F41" s="19">
        <f t="shared" si="4"/>
        <v>0</v>
      </c>
      <c r="G41" s="19">
        <v>0</v>
      </c>
      <c r="H41" s="19">
        <v>0</v>
      </c>
      <c r="I41" s="19">
        <f t="shared" si="5"/>
        <v>3867.5060137973574</v>
      </c>
      <c r="J41" s="19">
        <v>589.95854447756301</v>
      </c>
      <c r="K41" s="19">
        <f t="shared" si="6"/>
        <v>3277.5474693197943</v>
      </c>
      <c r="L41" s="19">
        <v>2423.37526903553</v>
      </c>
      <c r="M41" s="19">
        <v>731.859331248731</v>
      </c>
      <c r="N41" s="19">
        <v>0</v>
      </c>
      <c r="O41" s="19">
        <v>0</v>
      </c>
      <c r="P41" s="19">
        <v>0</v>
      </c>
      <c r="Q41" s="19">
        <v>0</v>
      </c>
      <c r="R41" s="19">
        <v>69.045441624365594</v>
      </c>
      <c r="S41" s="19">
        <v>53.267427411167603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0.78997701215196681</v>
      </c>
      <c r="E42" s="19">
        <f t="shared" si="3"/>
        <v>12015.550354831415</v>
      </c>
      <c r="F42" s="19">
        <f t="shared" si="4"/>
        <v>0</v>
      </c>
      <c r="G42" s="19">
        <v>0</v>
      </c>
      <c r="H42" s="19">
        <v>0</v>
      </c>
      <c r="I42" s="19">
        <f t="shared" si="5"/>
        <v>12015.550354831415</v>
      </c>
      <c r="J42" s="19">
        <v>1832.8805626014</v>
      </c>
      <c r="K42" s="19">
        <f t="shared" si="6"/>
        <v>10182.669792230015</v>
      </c>
      <c r="L42" s="19">
        <v>7489.3480622132001</v>
      </c>
      <c r="M42" s="19">
        <v>2261.7831147883899</v>
      </c>
      <c r="N42" s="19">
        <v>0</v>
      </c>
      <c r="O42" s="19">
        <v>0</v>
      </c>
      <c r="P42" s="19">
        <v>0</v>
      </c>
      <c r="Q42" s="19">
        <v>0</v>
      </c>
      <c r="R42" s="19">
        <v>357.78371573603999</v>
      </c>
      <c r="S42" s="19">
        <v>73.754899492385704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2.2264273450659258E-2</v>
      </c>
      <c r="E46" s="19">
        <f t="shared" si="3"/>
        <v>338.6395991845273</v>
      </c>
      <c r="F46" s="19">
        <f t="shared" si="4"/>
        <v>0</v>
      </c>
      <c r="G46" s="19">
        <v>0</v>
      </c>
      <c r="H46" s="19">
        <v>0</v>
      </c>
      <c r="I46" s="19">
        <f t="shared" si="5"/>
        <v>338.6395991845273</v>
      </c>
      <c r="J46" s="19">
        <v>51.656888011199101</v>
      </c>
      <c r="K46" s="19">
        <f t="shared" si="6"/>
        <v>286.9827111733282</v>
      </c>
      <c r="L46" s="19">
        <v>214.15180838984799</v>
      </c>
      <c r="M46" s="19">
        <v>64.673846133734003</v>
      </c>
      <c r="N46" s="19">
        <v>0</v>
      </c>
      <c r="O46" s="19">
        <v>0</v>
      </c>
      <c r="P46" s="19">
        <v>0</v>
      </c>
      <c r="Q46" s="19">
        <v>0</v>
      </c>
      <c r="R46" s="19">
        <v>6.5180588832487398</v>
      </c>
      <c r="S46" s="19">
        <v>1.63899776649746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3.3396410175988878E-2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1.8255562026724338E-2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0.76945329045478361</v>
      </c>
      <c r="E49" s="19">
        <f t="shared" si="3"/>
        <v>11703.384547817257</v>
      </c>
      <c r="F49" s="19">
        <f t="shared" si="4"/>
        <v>0</v>
      </c>
      <c r="G49" s="19">
        <v>0</v>
      </c>
      <c r="H49" s="19">
        <v>0</v>
      </c>
      <c r="I49" s="19">
        <f t="shared" si="5"/>
        <v>11703.384547817257</v>
      </c>
      <c r="J49" s="19">
        <v>1785.2620496670399</v>
      </c>
      <c r="K49" s="19">
        <f t="shared" si="6"/>
        <v>9918.1224981502164</v>
      </c>
      <c r="L49" s="19">
        <v>7401.0864979531398</v>
      </c>
      <c r="M49" s="19">
        <v>2235.1281223818501</v>
      </c>
      <c r="N49" s="19">
        <v>0</v>
      </c>
      <c r="O49" s="19">
        <v>0</v>
      </c>
      <c r="P49" s="19">
        <v>0</v>
      </c>
      <c r="Q49" s="19">
        <v>0</v>
      </c>
      <c r="R49" s="19">
        <v>225.26411500507501</v>
      </c>
      <c r="S49" s="19">
        <v>56.643762810152097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0.39549602805085837</v>
      </c>
      <c r="E53" s="19">
        <f t="shared" si="3"/>
        <v>6015.4945866535554</v>
      </c>
      <c r="F53" s="19">
        <f t="shared" si="4"/>
        <v>0</v>
      </c>
      <c r="G53" s="19">
        <v>0</v>
      </c>
      <c r="H53" s="19">
        <v>0</v>
      </c>
      <c r="I53" s="19">
        <f t="shared" si="5"/>
        <v>6015.4945866535554</v>
      </c>
      <c r="J53" s="19">
        <v>917.61781830308496</v>
      </c>
      <c r="K53" s="19">
        <f t="shared" si="6"/>
        <v>5097.8767683504702</v>
      </c>
      <c r="L53" s="19">
        <v>3590.3733780791899</v>
      </c>
      <c r="M53" s="19">
        <v>1084.2927601799099</v>
      </c>
      <c r="N53" s="19">
        <v>0</v>
      </c>
      <c r="O53" s="19">
        <v>0</v>
      </c>
      <c r="P53" s="19">
        <v>0</v>
      </c>
      <c r="Q53" s="19">
        <v>0</v>
      </c>
      <c r="R53" s="19">
        <v>340.30544771573602</v>
      </c>
      <c r="S53" s="19">
        <v>82.905182375634496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3.5483264499897</v>
      </c>
      <c r="E54" s="19">
        <f t="shared" si="3"/>
        <v>53970.045304343337</v>
      </c>
      <c r="F54" s="19">
        <f t="shared" si="4"/>
        <v>0</v>
      </c>
      <c r="G54" s="19">
        <v>0</v>
      </c>
      <c r="H54" s="19">
        <v>0</v>
      </c>
      <c r="I54" s="19">
        <f t="shared" si="5"/>
        <v>53970.045304343337</v>
      </c>
      <c r="J54" s="19">
        <v>8232.7187752388108</v>
      </c>
      <c r="K54" s="19">
        <f t="shared" si="6"/>
        <v>45737.326529104525</v>
      </c>
      <c r="L54" s="19">
        <v>32212.249729949199</v>
      </c>
      <c r="M54" s="19">
        <v>9728.0994184446699</v>
      </c>
      <c r="N54" s="19">
        <v>0</v>
      </c>
      <c r="O54" s="19">
        <v>0</v>
      </c>
      <c r="P54" s="19">
        <v>0</v>
      </c>
      <c r="Q54" s="19">
        <v>0</v>
      </c>
      <c r="R54" s="19">
        <v>3053.1654822334999</v>
      </c>
      <c r="S54" s="19">
        <v>743.811898477157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9.7195670505119194E-2</v>
      </c>
      <c r="E55" s="19">
        <f t="shared" si="3"/>
        <v>1478.346148382863</v>
      </c>
      <c r="F55" s="19">
        <f t="shared" si="4"/>
        <v>0</v>
      </c>
      <c r="G55" s="19">
        <v>0</v>
      </c>
      <c r="H55" s="19">
        <v>0</v>
      </c>
      <c r="I55" s="19">
        <f t="shared" si="5"/>
        <v>1478.346148382863</v>
      </c>
      <c r="J55" s="19">
        <v>225.51042941433499</v>
      </c>
      <c r="K55" s="19">
        <f t="shared" si="6"/>
        <v>1252.835718968528</v>
      </c>
      <c r="L55" s="19">
        <v>882.35714923857904</v>
      </c>
      <c r="M55" s="19">
        <v>266.47185907005098</v>
      </c>
      <c r="N55" s="19">
        <v>0</v>
      </c>
      <c r="O55" s="19">
        <v>0</v>
      </c>
      <c r="P55" s="19">
        <v>0</v>
      </c>
      <c r="Q55" s="19">
        <v>0</v>
      </c>
      <c r="R55" s="19">
        <v>83.632233502537801</v>
      </c>
      <c r="S55" s="19">
        <v>20.3744771573603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0.13357477791738984</v>
      </c>
      <c r="E56" s="19">
        <f t="shared" si="3"/>
        <v>2031.6723721234994</v>
      </c>
      <c r="F56" s="19">
        <f t="shared" si="4"/>
        <v>0</v>
      </c>
      <c r="G56" s="19">
        <v>0</v>
      </c>
      <c r="H56" s="19">
        <v>0</v>
      </c>
      <c r="I56" s="19">
        <f t="shared" si="5"/>
        <v>2031.6723721234994</v>
      </c>
      <c r="J56" s="19">
        <v>309.91612456121197</v>
      </c>
      <c r="K56" s="19">
        <f t="shared" si="6"/>
        <v>1721.7562475622874</v>
      </c>
      <c r="L56" s="19">
        <v>1212.6122453896401</v>
      </c>
      <c r="M56" s="19">
        <v>366.20889810767301</v>
      </c>
      <c r="N56" s="19">
        <v>0</v>
      </c>
      <c r="O56" s="19">
        <v>0</v>
      </c>
      <c r="P56" s="19">
        <v>0</v>
      </c>
      <c r="Q56" s="19">
        <v>0</v>
      </c>
      <c r="R56" s="19">
        <v>114.93471837563401</v>
      </c>
      <c r="S56" s="19">
        <v>28.000385689340099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0.26283899629553331</v>
      </c>
      <c r="E57" s="19">
        <f t="shared" si="3"/>
        <v>3997.7811336550617</v>
      </c>
      <c r="F57" s="19">
        <f t="shared" si="4"/>
        <v>0</v>
      </c>
      <c r="G57" s="19">
        <v>0</v>
      </c>
      <c r="H57" s="19">
        <v>0</v>
      </c>
      <c r="I57" s="19">
        <f t="shared" si="5"/>
        <v>3997.7811336550617</v>
      </c>
      <c r="J57" s="19">
        <v>609.83102038805998</v>
      </c>
      <c r="K57" s="19">
        <f t="shared" si="6"/>
        <v>3387.9501132670016</v>
      </c>
      <c r="L57" s="19">
        <v>2386.0925725888301</v>
      </c>
      <c r="M57" s="19">
        <v>720.59995692182702</v>
      </c>
      <c r="N57" s="19">
        <v>0</v>
      </c>
      <c r="O57" s="19">
        <v>0</v>
      </c>
      <c r="P57" s="19">
        <v>0</v>
      </c>
      <c r="Q57" s="19">
        <v>0</v>
      </c>
      <c r="R57" s="19">
        <v>226.16040609136999</v>
      </c>
      <c r="S57" s="19">
        <v>55.097177664974502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0.20407257737379036</v>
      </c>
      <c r="E58" s="19">
        <f t="shared" si="3"/>
        <v>3103.9439018553517</v>
      </c>
      <c r="F58" s="19">
        <f t="shared" si="4"/>
        <v>0</v>
      </c>
      <c r="G58" s="19">
        <v>0</v>
      </c>
      <c r="H58" s="19">
        <v>0</v>
      </c>
      <c r="I58" s="19">
        <f t="shared" si="5"/>
        <v>3103.9439018553517</v>
      </c>
      <c r="J58" s="19">
        <v>473.48296807962998</v>
      </c>
      <c r="K58" s="19">
        <f t="shared" si="6"/>
        <v>2630.4609337757215</v>
      </c>
      <c r="L58" s="19">
        <v>1852.60204156751</v>
      </c>
      <c r="M58" s="19">
        <v>559.48581655338899</v>
      </c>
      <c r="N58" s="19">
        <v>0</v>
      </c>
      <c r="O58" s="19">
        <v>0</v>
      </c>
      <c r="P58" s="19">
        <v>0</v>
      </c>
      <c r="Q58" s="19">
        <v>0</v>
      </c>
      <c r="R58" s="19">
        <v>175.59470862944201</v>
      </c>
      <c r="S58" s="19">
        <v>42.778367025380803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</v>
      </c>
      <c r="E62" s="19">
        <f t="shared" si="7"/>
        <v>0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0</v>
      </c>
      <c r="J62" s="19">
        <f t="shared" si="7"/>
        <v>0</v>
      </c>
      <c r="K62" s="19">
        <f t="shared" si="7"/>
        <v>0</v>
      </c>
      <c r="L62" s="19">
        <f t="shared" si="7"/>
        <v>0</v>
      </c>
      <c r="M62" s="19">
        <f t="shared" si="7"/>
        <v>0</v>
      </c>
      <c r="N62" s="19">
        <f t="shared" si="7"/>
        <v>0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0</v>
      </c>
      <c r="S62" s="19">
        <f t="shared" si="7"/>
        <v>0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E63/1267.5/12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0</v>
      </c>
      <c r="E66" s="19">
        <f t="shared" si="9"/>
        <v>0</v>
      </c>
      <c r="F66" s="19">
        <f t="shared" si="10"/>
        <v>0</v>
      </c>
      <c r="G66" s="19">
        <v>0</v>
      </c>
      <c r="H66" s="19">
        <v>0</v>
      </c>
      <c r="I66" s="19">
        <f t="shared" si="11"/>
        <v>0</v>
      </c>
      <c r="J66" s="19">
        <v>0</v>
      </c>
      <c r="K66" s="19">
        <f t="shared" si="12"/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0</v>
      </c>
      <c r="E67" s="19">
        <f t="shared" si="9"/>
        <v>0</v>
      </c>
      <c r="F67" s="19">
        <f t="shared" si="10"/>
        <v>0</v>
      </c>
      <c r="G67" s="19">
        <v>0</v>
      </c>
      <c r="H67" s="19">
        <v>0</v>
      </c>
      <c r="I67" s="19">
        <f t="shared" si="11"/>
        <v>0</v>
      </c>
      <c r="J67" s="19">
        <v>0</v>
      </c>
      <c r="K67" s="19">
        <f t="shared" si="12"/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0</v>
      </c>
      <c r="E68" s="19">
        <f t="shared" si="9"/>
        <v>0</v>
      </c>
      <c r="F68" s="19">
        <f t="shared" si="10"/>
        <v>0</v>
      </c>
      <c r="G68" s="19">
        <v>0</v>
      </c>
      <c r="H68" s="19">
        <v>0</v>
      </c>
      <c r="I68" s="19">
        <f t="shared" si="11"/>
        <v>0</v>
      </c>
      <c r="J68" s="19">
        <v>0</v>
      </c>
      <c r="K68" s="19">
        <f t="shared" si="12"/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0</v>
      </c>
      <c r="E69" s="19">
        <f t="shared" si="9"/>
        <v>0</v>
      </c>
      <c r="F69" s="19">
        <f t="shared" si="10"/>
        <v>0</v>
      </c>
      <c r="G69" s="19">
        <v>0</v>
      </c>
      <c r="H69" s="19">
        <v>0</v>
      </c>
      <c r="I69" s="19">
        <f t="shared" si="11"/>
        <v>0</v>
      </c>
      <c r="J69" s="19">
        <v>0</v>
      </c>
      <c r="K69" s="19">
        <f t="shared" si="12"/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SUM(D71:D76)</f>
        <v>1.2875577544712944</v>
      </c>
      <c r="E70" s="19">
        <f t="shared" si="13"/>
        <v>19583.753445508388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19583.753445508388</v>
      </c>
      <c r="J70" s="19">
        <f t="shared" si="13"/>
        <v>2987.35222050128</v>
      </c>
      <c r="K70" s="19">
        <f t="shared" si="13"/>
        <v>16596.40122500711</v>
      </c>
      <c r="L70" s="19">
        <f t="shared" si="13"/>
        <v>5314.0552446700503</v>
      </c>
      <c r="M70" s="19">
        <f t="shared" si="13"/>
        <v>1604.8446838903569</v>
      </c>
      <c r="N70" s="19">
        <f t="shared" si="13"/>
        <v>9373.2397199999996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163.98420304568543</v>
      </c>
      <c r="S70" s="19">
        <f t="shared" si="13"/>
        <v>140.27737340101507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 t="shared" ref="D71:D76" si="14">E71/1267.5/12</f>
        <v>0.86162974746851739</v>
      </c>
      <c r="E71" s="19">
        <f t="shared" ref="E71:E76" si="15">F71+I71</f>
        <v>13105.388458996149</v>
      </c>
      <c r="F71" s="19">
        <f t="shared" ref="F71:F76" si="16">SUM(G71:H71)</f>
        <v>0</v>
      </c>
      <c r="G71" s="19">
        <v>0</v>
      </c>
      <c r="H71" s="19">
        <v>0</v>
      </c>
      <c r="I71" s="19">
        <f t="shared" ref="I71:I76" si="17">SUM(J71:K71)</f>
        <v>13105.388458996149</v>
      </c>
      <c r="J71" s="19">
        <v>1999.12705306721</v>
      </c>
      <c r="K71" s="19">
        <f t="shared" ref="K71:K76" si="18">SUM(L71:U71)</f>
        <v>11106.261405928939</v>
      </c>
      <c r="L71" s="19">
        <v>3541.8561624365502</v>
      </c>
      <c r="M71" s="19">
        <v>1069.64056105584</v>
      </c>
      <c r="N71" s="19">
        <v>6315.9997199999998</v>
      </c>
      <c r="O71" s="19">
        <v>0</v>
      </c>
      <c r="P71" s="19">
        <v>0</v>
      </c>
      <c r="Q71" s="19">
        <v>0</v>
      </c>
      <c r="R71" s="19">
        <v>100.91256852791901</v>
      </c>
      <c r="S71" s="19">
        <v>77.852393908629395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137</v>
      </c>
      <c r="C72" s="18"/>
      <c r="D72" s="19">
        <f t="shared" si="14"/>
        <v>0.10930777921113875</v>
      </c>
      <c r="E72" s="19">
        <f t="shared" si="15"/>
        <v>1662.5713218014203</v>
      </c>
      <c r="F72" s="19">
        <f t="shared" si="16"/>
        <v>0</v>
      </c>
      <c r="G72" s="19">
        <v>0</v>
      </c>
      <c r="H72" s="19">
        <v>0</v>
      </c>
      <c r="I72" s="19">
        <f t="shared" si="17"/>
        <v>1662.5713218014203</v>
      </c>
      <c r="J72" s="19">
        <v>253.61257451208101</v>
      </c>
      <c r="K72" s="19">
        <f t="shared" si="18"/>
        <v>1408.9587472893393</v>
      </c>
      <c r="L72" s="19">
        <v>530.99597969543095</v>
      </c>
      <c r="M72" s="19">
        <v>160.36078586802</v>
      </c>
      <c r="N72" s="19">
        <v>680</v>
      </c>
      <c r="O72" s="19">
        <v>0</v>
      </c>
      <c r="P72" s="19">
        <v>0</v>
      </c>
      <c r="Q72" s="19">
        <v>0</v>
      </c>
      <c r="R72" s="19">
        <v>18.8978680203045</v>
      </c>
      <c r="S72" s="19">
        <v>18.704113705583701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147</v>
      </c>
      <c r="C73" s="18"/>
      <c r="D73" s="19">
        <f t="shared" si="14"/>
        <v>4.3843521540466592E-2</v>
      </c>
      <c r="E73" s="19">
        <f t="shared" si="15"/>
        <v>666.85996263049685</v>
      </c>
      <c r="F73" s="19">
        <f t="shared" si="16"/>
        <v>0</v>
      </c>
      <c r="G73" s="19">
        <v>0</v>
      </c>
      <c r="H73" s="19">
        <v>0</v>
      </c>
      <c r="I73" s="19">
        <f t="shared" si="17"/>
        <v>666.85996263049685</v>
      </c>
      <c r="J73" s="19">
        <v>101.724401079228</v>
      </c>
      <c r="K73" s="19">
        <f t="shared" si="18"/>
        <v>565.13556155126889</v>
      </c>
      <c r="L73" s="19">
        <v>185.84859289340099</v>
      </c>
      <c r="M73" s="19">
        <v>56.126275053806999</v>
      </c>
      <c r="N73" s="19">
        <v>310</v>
      </c>
      <c r="O73" s="19">
        <v>0</v>
      </c>
      <c r="P73" s="19">
        <v>0</v>
      </c>
      <c r="Q73" s="19">
        <v>0</v>
      </c>
      <c r="R73" s="19">
        <v>6.6142538071065999</v>
      </c>
      <c r="S73" s="19">
        <v>6.5464397969543198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139</v>
      </c>
      <c r="C74" s="18"/>
      <c r="D74" s="19">
        <f t="shared" si="14"/>
        <v>6.1619981936949036E-2</v>
      </c>
      <c r="E74" s="19">
        <f t="shared" si="15"/>
        <v>937.23992526099482</v>
      </c>
      <c r="F74" s="19">
        <f t="shared" si="16"/>
        <v>0</v>
      </c>
      <c r="G74" s="19">
        <v>0</v>
      </c>
      <c r="H74" s="19">
        <v>0</v>
      </c>
      <c r="I74" s="19">
        <f t="shared" si="17"/>
        <v>937.23992526099482</v>
      </c>
      <c r="J74" s="19">
        <v>142.96880215845701</v>
      </c>
      <c r="K74" s="19">
        <f t="shared" si="18"/>
        <v>794.27112310253779</v>
      </c>
      <c r="L74" s="19">
        <v>371.69718578680198</v>
      </c>
      <c r="M74" s="19">
        <v>112.252550107614</v>
      </c>
      <c r="N74" s="19">
        <v>284</v>
      </c>
      <c r="O74" s="19">
        <v>0</v>
      </c>
      <c r="P74" s="19">
        <v>0</v>
      </c>
      <c r="Q74" s="19">
        <v>0</v>
      </c>
      <c r="R74" s="19">
        <v>13.2285076142132</v>
      </c>
      <c r="S74" s="19">
        <v>13.0928795939086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15">
      <c r="A75" s="17" t="s">
        <v>149</v>
      </c>
      <c r="B75" s="18" t="s">
        <v>148</v>
      </c>
      <c r="C75" s="18"/>
      <c r="D75" s="19">
        <f t="shared" si="14"/>
        <v>0.1554247609591605</v>
      </c>
      <c r="E75" s="19">
        <f t="shared" si="15"/>
        <v>2364.0106141888309</v>
      </c>
      <c r="F75" s="19">
        <f t="shared" si="16"/>
        <v>0</v>
      </c>
      <c r="G75" s="19">
        <v>0</v>
      </c>
      <c r="H75" s="19">
        <v>0</v>
      </c>
      <c r="I75" s="19">
        <f t="shared" si="17"/>
        <v>2364.0106141888309</v>
      </c>
      <c r="J75" s="19">
        <v>360.61178860507601</v>
      </c>
      <c r="K75" s="19">
        <f t="shared" si="18"/>
        <v>2003.3988255837551</v>
      </c>
      <c r="L75" s="19">
        <v>497.80873096446601</v>
      </c>
      <c r="M75" s="19">
        <v>150.33823675126899</v>
      </c>
      <c r="N75" s="19">
        <v>1320</v>
      </c>
      <c r="O75" s="19">
        <v>0</v>
      </c>
      <c r="P75" s="19">
        <v>0</v>
      </c>
      <c r="Q75" s="19">
        <v>0</v>
      </c>
      <c r="R75" s="19">
        <v>17.716751269035498</v>
      </c>
      <c r="S75" s="19">
        <v>17.535106598984701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 ht="15">
      <c r="A76" s="17" t="s">
        <v>151</v>
      </c>
      <c r="B76" s="18" t="s">
        <v>150</v>
      </c>
      <c r="C76" s="18"/>
      <c r="D76" s="19">
        <f t="shared" si="14"/>
        <v>5.5731963355062253E-2</v>
      </c>
      <c r="E76" s="19">
        <f t="shared" si="15"/>
        <v>847.68316263049689</v>
      </c>
      <c r="F76" s="19">
        <f t="shared" si="16"/>
        <v>0</v>
      </c>
      <c r="G76" s="19">
        <v>0</v>
      </c>
      <c r="H76" s="19">
        <v>0</v>
      </c>
      <c r="I76" s="19">
        <f t="shared" si="17"/>
        <v>847.68316263049689</v>
      </c>
      <c r="J76" s="19">
        <v>129.30760107922799</v>
      </c>
      <c r="K76" s="19">
        <f t="shared" si="18"/>
        <v>718.3755615512689</v>
      </c>
      <c r="L76" s="19">
        <v>185.84859289340099</v>
      </c>
      <c r="M76" s="19">
        <v>56.126275053806999</v>
      </c>
      <c r="N76" s="19">
        <v>463.24</v>
      </c>
      <c r="O76" s="19">
        <v>0</v>
      </c>
      <c r="P76" s="19">
        <v>0</v>
      </c>
      <c r="Q76" s="19">
        <v>0</v>
      </c>
      <c r="R76" s="19">
        <v>6.6142538071065999</v>
      </c>
      <c r="S76" s="19">
        <v>6.5464397969543198</v>
      </c>
      <c r="T76" s="19">
        <v>0</v>
      </c>
      <c r="U76" s="19">
        <v>0</v>
      </c>
      <c r="V76" s="16"/>
      <c r="W76" s="16"/>
      <c r="X76" s="16"/>
      <c r="Y76" s="16"/>
      <c r="Z76" s="16"/>
    </row>
    <row r="77" spans="1:26">
      <c r="A77" s="13"/>
      <c r="B77" s="14"/>
      <c r="C77" s="14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5"/>
      <c r="R77" s="15"/>
      <c r="S77" s="15"/>
      <c r="T77" s="15"/>
      <c r="U77" s="15"/>
    </row>
    <row r="78" spans="1:26">
      <c r="A78" s="93" t="s">
        <v>142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144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>
      <c r="A81" s="93" t="s">
        <v>143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</sheetData>
  <mergeCells count="22">
    <mergeCell ref="A14:U14"/>
    <mergeCell ref="A8:U8"/>
    <mergeCell ref="A9:U9"/>
    <mergeCell ref="A10:U10"/>
    <mergeCell ref="A11:U11"/>
    <mergeCell ref="A13:U13"/>
    <mergeCell ref="A81:R81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8:R78"/>
    <mergeCell ref="A79:R79"/>
    <mergeCell ref="A80:R80"/>
  </mergeCells>
  <pageMargins left="0.41666666666666669" right="0.1388888888888889" top="0.75" bottom="0.75" header="0.3" footer="0.3"/>
  <pageSetup paperSize="9" scale="50" orientation="landscape" r:id="rId1"/>
</worksheet>
</file>

<file path=xl/worksheets/sheet22.xml><?xml version="1.0" encoding="utf-8"?>
<worksheet xmlns="http://schemas.openxmlformats.org/spreadsheetml/2006/main" xmlns:r="http://schemas.openxmlformats.org/officeDocument/2006/relationships">
  <sheetPr codeName="Лист6"/>
  <dimension ref="A2:Z79"/>
  <sheetViews>
    <sheetView topLeftCell="A19" zoomScaleNormal="100" workbookViewId="0">
      <selection activeCell="B71" sqref="B71:B74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163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164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SUM(D24:D74)/2+D23</f>
        <v>13.249502727020493</v>
      </c>
      <c r="E22" s="15">
        <f t="shared" si="0"/>
        <v>210380.90410072223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210380.90410072223</v>
      </c>
      <c r="J22" s="15">
        <f t="shared" si="0"/>
        <v>32092.002320449159</v>
      </c>
      <c r="K22" s="15">
        <f t="shared" si="0"/>
        <v>178288.90178027307</v>
      </c>
      <c r="L22" s="15">
        <f t="shared" si="0"/>
        <v>118807.29054984369</v>
      </c>
      <c r="M22" s="15">
        <f t="shared" si="0"/>
        <v>35879.801746052799</v>
      </c>
      <c r="N22" s="15">
        <f t="shared" si="0"/>
        <v>14195.07944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7237.5492927241849</v>
      </c>
      <c r="S22" s="15">
        <f t="shared" si="0"/>
        <v>1585.0483138923848</v>
      </c>
      <c r="T22" s="15">
        <f t="shared" si="0"/>
        <v>384.33243776000103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E23/1323.2/12</f>
        <v>2.5913240556109947</v>
      </c>
      <c r="E23" s="19">
        <f>F23+I23</f>
        <v>41146.079884613617</v>
      </c>
      <c r="F23" s="19">
        <f>SUM(G23:H23)</f>
        <v>0</v>
      </c>
      <c r="G23" s="19">
        <v>0</v>
      </c>
      <c r="H23" s="19">
        <v>0</v>
      </c>
      <c r="I23" s="19">
        <f>SUM(J23:K23)</f>
        <v>41146.079884613617</v>
      </c>
      <c r="J23" s="19">
        <v>6276.5206603647903</v>
      </c>
      <c r="K23" s="19">
        <f>SUM(L23:U23)</f>
        <v>34869.559224248827</v>
      </c>
      <c r="L23" s="19">
        <v>25649.169533913599</v>
      </c>
      <c r="M23" s="19">
        <v>7746.0491992419002</v>
      </c>
      <c r="N23" s="19">
        <v>0</v>
      </c>
      <c r="O23" s="19">
        <v>0</v>
      </c>
      <c r="P23" s="19">
        <v>0</v>
      </c>
      <c r="Q23" s="19">
        <v>0</v>
      </c>
      <c r="R23" s="19">
        <v>1090.0080533333301</v>
      </c>
      <c r="S23" s="19">
        <v>0</v>
      </c>
      <c r="T23" s="19">
        <v>384.33243776000103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8.8302136584263824</v>
      </c>
      <c r="E24" s="19">
        <f t="shared" si="1"/>
        <v>140209.66455395744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140209.66455395744</v>
      </c>
      <c r="J24" s="19">
        <f t="shared" si="1"/>
        <v>21387.914931959607</v>
      </c>
      <c r="K24" s="19">
        <f t="shared" si="1"/>
        <v>118821.74962199786</v>
      </c>
      <c r="L24" s="19">
        <f t="shared" si="1"/>
        <v>85362.365677859067</v>
      </c>
      <c r="M24" s="19">
        <f t="shared" si="1"/>
        <v>25779.434434713432</v>
      </c>
      <c r="N24" s="19">
        <f t="shared" si="1"/>
        <v>154.08000000000001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5920.8747297461859</v>
      </c>
      <c r="S24" s="19">
        <f t="shared" si="1"/>
        <v>1405.1947796791869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E25/1323.2/12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5.9340303059873457E-2</v>
      </c>
      <c r="E26" s="19">
        <f t="shared" si="3"/>
        <v>942.22906810589473</v>
      </c>
      <c r="F26" s="19">
        <f t="shared" si="4"/>
        <v>0</v>
      </c>
      <c r="G26" s="19">
        <v>0</v>
      </c>
      <c r="H26" s="19">
        <v>0</v>
      </c>
      <c r="I26" s="19">
        <f t="shared" si="5"/>
        <v>942.22906810589473</v>
      </c>
      <c r="J26" s="19">
        <v>143.72985784666199</v>
      </c>
      <c r="K26" s="19">
        <f t="shared" si="6"/>
        <v>798.49921025923277</v>
      </c>
      <c r="L26" s="19">
        <v>462.75282829644698</v>
      </c>
      <c r="M26" s="19">
        <v>139.75135414552699</v>
      </c>
      <c r="N26" s="19">
        <v>154.08000000000001</v>
      </c>
      <c r="O26" s="19">
        <v>0</v>
      </c>
      <c r="P26" s="19">
        <v>0</v>
      </c>
      <c r="Q26" s="19">
        <v>0</v>
      </c>
      <c r="R26" s="19">
        <v>40.558781725888203</v>
      </c>
      <c r="S26" s="19">
        <v>1.3562460913705501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1.4848095525997583E-2</v>
      </c>
      <c r="E27" s="19">
        <f t="shared" si="3"/>
        <v>235.76400000000001</v>
      </c>
      <c r="F27" s="19">
        <f t="shared" si="4"/>
        <v>0</v>
      </c>
      <c r="G27" s="19">
        <v>0</v>
      </c>
      <c r="H27" s="19">
        <v>0</v>
      </c>
      <c r="I27" s="19">
        <f t="shared" si="5"/>
        <v>235.76400000000001</v>
      </c>
      <c r="J27" s="19">
        <v>35.963999999999999</v>
      </c>
      <c r="K27" s="19">
        <f t="shared" si="6"/>
        <v>199.8</v>
      </c>
      <c r="L27" s="19">
        <v>0</v>
      </c>
      <c r="M27" s="19">
        <v>0</v>
      </c>
      <c r="N27" s="19">
        <v>0</v>
      </c>
      <c r="O27" s="19">
        <v>199.8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2.8026777478352652E-2</v>
      </c>
      <c r="E28" s="19">
        <f t="shared" si="3"/>
        <v>445.02038351227475</v>
      </c>
      <c r="F28" s="19">
        <f t="shared" si="4"/>
        <v>0</v>
      </c>
      <c r="G28" s="19">
        <v>0</v>
      </c>
      <c r="H28" s="19">
        <v>0</v>
      </c>
      <c r="I28" s="19">
        <f t="shared" si="5"/>
        <v>445.02038351227475</v>
      </c>
      <c r="J28" s="19">
        <v>67.884465281533394</v>
      </c>
      <c r="K28" s="19">
        <f t="shared" si="6"/>
        <v>377.13591823074137</v>
      </c>
      <c r="L28" s="19">
        <v>277.38326156345198</v>
      </c>
      <c r="M28" s="19">
        <v>83.769744992162401</v>
      </c>
      <c r="N28" s="19">
        <v>0</v>
      </c>
      <c r="O28" s="19">
        <v>0</v>
      </c>
      <c r="P28" s="19">
        <v>0</v>
      </c>
      <c r="Q28" s="19">
        <v>0</v>
      </c>
      <c r="R28" s="19">
        <v>13.2512487309645</v>
      </c>
      <c r="S28" s="19">
        <v>2.7316629441624398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8.4080332435057845E-2</v>
      </c>
      <c r="E29" s="19">
        <f t="shared" si="3"/>
        <v>1335.0611505368224</v>
      </c>
      <c r="F29" s="19">
        <f t="shared" si="4"/>
        <v>0</v>
      </c>
      <c r="G29" s="19">
        <v>0</v>
      </c>
      <c r="H29" s="19">
        <v>0</v>
      </c>
      <c r="I29" s="19">
        <f t="shared" si="5"/>
        <v>1335.0611505368224</v>
      </c>
      <c r="J29" s="19">
        <v>203.6533958446</v>
      </c>
      <c r="K29" s="19">
        <f t="shared" si="6"/>
        <v>1131.4077546922224</v>
      </c>
      <c r="L29" s="19">
        <v>832.14978469035498</v>
      </c>
      <c r="M29" s="19">
        <v>251.30923497648701</v>
      </c>
      <c r="N29" s="19">
        <v>0</v>
      </c>
      <c r="O29" s="19">
        <v>0</v>
      </c>
      <c r="P29" s="19">
        <v>0</v>
      </c>
      <c r="Q29" s="19">
        <v>0</v>
      </c>
      <c r="R29" s="19">
        <v>39.753746192893303</v>
      </c>
      <c r="S29" s="19">
        <v>8.1949888324873008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3.7766221410737849E-2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0.71468282569799191</v>
      </c>
      <c r="E31" s="19">
        <f t="shared" si="3"/>
        <v>11348.019779562996</v>
      </c>
      <c r="F31" s="19">
        <f t="shared" si="4"/>
        <v>0</v>
      </c>
      <c r="G31" s="19">
        <v>0</v>
      </c>
      <c r="H31" s="19">
        <v>0</v>
      </c>
      <c r="I31" s="19">
        <f t="shared" si="5"/>
        <v>11348.019779562996</v>
      </c>
      <c r="J31" s="19">
        <v>1731.0538646790999</v>
      </c>
      <c r="K31" s="19">
        <f t="shared" si="6"/>
        <v>9616.9659148838964</v>
      </c>
      <c r="L31" s="19">
        <v>7073.27316986802</v>
      </c>
      <c r="M31" s="19">
        <v>2136.1284973001402</v>
      </c>
      <c r="N31" s="19">
        <v>0</v>
      </c>
      <c r="O31" s="19">
        <v>0</v>
      </c>
      <c r="P31" s="19">
        <v>0</v>
      </c>
      <c r="Q31" s="19">
        <v>0</v>
      </c>
      <c r="R31" s="19">
        <v>337.906842639594</v>
      </c>
      <c r="S31" s="19">
        <v>69.657405076142098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0.13452853189609282</v>
      </c>
      <c r="E32" s="19">
        <f t="shared" si="3"/>
        <v>2136.0978408589203</v>
      </c>
      <c r="F32" s="19">
        <f t="shared" si="4"/>
        <v>0</v>
      </c>
      <c r="G32" s="19">
        <v>0</v>
      </c>
      <c r="H32" s="19">
        <v>0</v>
      </c>
      <c r="I32" s="19">
        <f t="shared" si="5"/>
        <v>2136.0978408589203</v>
      </c>
      <c r="J32" s="19">
        <v>325.84543335136101</v>
      </c>
      <c r="K32" s="19">
        <f t="shared" si="6"/>
        <v>1810.2524075075592</v>
      </c>
      <c r="L32" s="19">
        <v>1331.4396555045701</v>
      </c>
      <c r="M32" s="19">
        <v>402.09477596238003</v>
      </c>
      <c r="N32" s="19">
        <v>0</v>
      </c>
      <c r="O32" s="19">
        <v>0</v>
      </c>
      <c r="P32" s="19">
        <v>0</v>
      </c>
      <c r="Q32" s="19">
        <v>0</v>
      </c>
      <c r="R32" s="19">
        <v>63.605993908629401</v>
      </c>
      <c r="S32" s="19">
        <v>13.111982131979699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0.41064834361282282</v>
      </c>
      <c r="E33" s="19">
        <f t="shared" si="3"/>
        <v>6520.4386592218461</v>
      </c>
      <c r="F33" s="19">
        <f t="shared" si="4"/>
        <v>0</v>
      </c>
      <c r="G33" s="19">
        <v>0</v>
      </c>
      <c r="H33" s="19">
        <v>0</v>
      </c>
      <c r="I33" s="19">
        <f t="shared" si="5"/>
        <v>6520.4386592218461</v>
      </c>
      <c r="J33" s="19">
        <v>994.64318530502703</v>
      </c>
      <c r="K33" s="19">
        <f t="shared" si="6"/>
        <v>5525.795473916819</v>
      </c>
      <c r="L33" s="19">
        <v>4064.2195484276999</v>
      </c>
      <c r="M33" s="19">
        <v>1227.3943036251601</v>
      </c>
      <c r="N33" s="19">
        <v>0</v>
      </c>
      <c r="O33" s="19">
        <v>0</v>
      </c>
      <c r="P33" s="19">
        <v>0</v>
      </c>
      <c r="Q33" s="19">
        <v>0</v>
      </c>
      <c r="R33" s="19">
        <v>194.15729640609101</v>
      </c>
      <c r="S33" s="19">
        <v>40.024325457868002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0.20532417180641158</v>
      </c>
      <c r="E34" s="19">
        <f t="shared" si="3"/>
        <v>3260.2193296109258</v>
      </c>
      <c r="F34" s="19">
        <f t="shared" si="4"/>
        <v>0</v>
      </c>
      <c r="G34" s="19">
        <v>0</v>
      </c>
      <c r="H34" s="19">
        <v>0</v>
      </c>
      <c r="I34" s="19">
        <f t="shared" si="5"/>
        <v>3260.2193296109258</v>
      </c>
      <c r="J34" s="19">
        <v>497.32159265251403</v>
      </c>
      <c r="K34" s="19">
        <f t="shared" si="6"/>
        <v>2762.8977369584118</v>
      </c>
      <c r="L34" s="19">
        <v>2032.10977421385</v>
      </c>
      <c r="M34" s="19">
        <v>613.69715181258198</v>
      </c>
      <c r="N34" s="19">
        <v>0</v>
      </c>
      <c r="O34" s="19">
        <v>0</v>
      </c>
      <c r="P34" s="19">
        <v>0</v>
      </c>
      <c r="Q34" s="19">
        <v>0</v>
      </c>
      <c r="R34" s="19">
        <v>97.078648203045702</v>
      </c>
      <c r="S34" s="19">
        <v>20.012162728934001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0.20532417180641158</v>
      </c>
      <c r="E35" s="19">
        <f t="shared" si="3"/>
        <v>3260.2193296109258</v>
      </c>
      <c r="F35" s="19">
        <f t="shared" si="4"/>
        <v>0</v>
      </c>
      <c r="G35" s="19">
        <v>0</v>
      </c>
      <c r="H35" s="19">
        <v>0</v>
      </c>
      <c r="I35" s="19">
        <f t="shared" si="5"/>
        <v>3260.2193296109258</v>
      </c>
      <c r="J35" s="19">
        <v>497.32159265251403</v>
      </c>
      <c r="K35" s="19">
        <f t="shared" si="6"/>
        <v>2762.8977369584118</v>
      </c>
      <c r="L35" s="19">
        <v>2032.10977421385</v>
      </c>
      <c r="M35" s="19">
        <v>613.69715181258198</v>
      </c>
      <c r="N35" s="19">
        <v>0</v>
      </c>
      <c r="O35" s="19">
        <v>0</v>
      </c>
      <c r="P35" s="19">
        <v>0</v>
      </c>
      <c r="Q35" s="19">
        <v>0</v>
      </c>
      <c r="R35" s="19">
        <v>97.078648203045702</v>
      </c>
      <c r="S35" s="19">
        <v>20.012162728934001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0.6726426594804632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0.84080332435057847</v>
      </c>
      <c r="E40" s="19">
        <f t="shared" si="3"/>
        <v>13350.611505368226</v>
      </c>
      <c r="F40" s="19">
        <f t="shared" si="4"/>
        <v>0</v>
      </c>
      <c r="G40" s="19">
        <v>0</v>
      </c>
      <c r="H40" s="19">
        <v>0</v>
      </c>
      <c r="I40" s="19">
        <f t="shared" si="5"/>
        <v>13350.611505368226</v>
      </c>
      <c r="J40" s="19">
        <v>2036.533958446</v>
      </c>
      <c r="K40" s="19">
        <f t="shared" si="6"/>
        <v>11314.077546922226</v>
      </c>
      <c r="L40" s="19">
        <v>8321.4978469035505</v>
      </c>
      <c r="M40" s="19">
        <v>2513.0923497648701</v>
      </c>
      <c r="N40" s="19">
        <v>0</v>
      </c>
      <c r="O40" s="19">
        <v>0</v>
      </c>
      <c r="P40" s="19">
        <v>0</v>
      </c>
      <c r="Q40" s="19">
        <v>0</v>
      </c>
      <c r="R40" s="19">
        <v>397.537461928933</v>
      </c>
      <c r="S40" s="19">
        <v>81.949888324873001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0.16238017322473161</v>
      </c>
      <c r="E41" s="19">
        <f t="shared" si="3"/>
        <v>2578.3373425315785</v>
      </c>
      <c r="F41" s="19">
        <f t="shared" si="4"/>
        <v>0</v>
      </c>
      <c r="G41" s="19">
        <v>0</v>
      </c>
      <c r="H41" s="19">
        <v>0</v>
      </c>
      <c r="I41" s="19">
        <f t="shared" si="5"/>
        <v>2578.3373425315785</v>
      </c>
      <c r="J41" s="19">
        <v>393.30569631837602</v>
      </c>
      <c r="K41" s="19">
        <f t="shared" si="6"/>
        <v>2185.0316462132023</v>
      </c>
      <c r="L41" s="19">
        <v>1615.5835126903601</v>
      </c>
      <c r="M41" s="19">
        <v>487.90622083248701</v>
      </c>
      <c r="N41" s="19">
        <v>0</v>
      </c>
      <c r="O41" s="19">
        <v>0</v>
      </c>
      <c r="P41" s="19">
        <v>0</v>
      </c>
      <c r="Q41" s="19">
        <v>0</v>
      </c>
      <c r="R41" s="19">
        <v>46.030294416243699</v>
      </c>
      <c r="S41" s="19">
        <v>35.511618274111697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</v>
      </c>
      <c r="E42" s="19">
        <f t="shared" si="3"/>
        <v>0</v>
      </c>
      <c r="F42" s="19">
        <f t="shared" si="4"/>
        <v>0</v>
      </c>
      <c r="G42" s="19">
        <v>0</v>
      </c>
      <c r="H42" s="19">
        <v>0</v>
      </c>
      <c r="I42" s="19">
        <f t="shared" si="5"/>
        <v>0</v>
      </c>
      <c r="J42" s="19">
        <v>0</v>
      </c>
      <c r="K42" s="19">
        <f t="shared" si="6"/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2.132706060966642E-2</v>
      </c>
      <c r="E46" s="19">
        <f t="shared" si="3"/>
        <v>338.6395991845273</v>
      </c>
      <c r="F46" s="19">
        <f t="shared" si="4"/>
        <v>0</v>
      </c>
      <c r="G46" s="19">
        <v>0</v>
      </c>
      <c r="H46" s="19">
        <v>0</v>
      </c>
      <c r="I46" s="19">
        <f t="shared" si="5"/>
        <v>338.6395991845273</v>
      </c>
      <c r="J46" s="19">
        <v>51.656888011199101</v>
      </c>
      <c r="K46" s="19">
        <f t="shared" si="6"/>
        <v>286.9827111733282</v>
      </c>
      <c r="L46" s="19">
        <v>214.15180838984799</v>
      </c>
      <c r="M46" s="19">
        <v>64.673846133734003</v>
      </c>
      <c r="N46" s="19">
        <v>0</v>
      </c>
      <c r="O46" s="19">
        <v>0</v>
      </c>
      <c r="P46" s="19">
        <v>0</v>
      </c>
      <c r="Q46" s="19">
        <v>0</v>
      </c>
      <c r="R46" s="19">
        <v>6.5180588832487398</v>
      </c>
      <c r="S46" s="19">
        <v>1.63899776649746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3.1990590914499621E-2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2.3316127437397294E-2</v>
      </c>
      <c r="E48" s="19">
        <f t="shared" si="3"/>
        <v>370.22279790196922</v>
      </c>
      <c r="F48" s="19">
        <f t="shared" si="4"/>
        <v>0</v>
      </c>
      <c r="G48" s="19">
        <v>0</v>
      </c>
      <c r="H48" s="19">
        <v>0</v>
      </c>
      <c r="I48" s="19">
        <f t="shared" si="5"/>
        <v>370.22279790196922</v>
      </c>
      <c r="J48" s="19">
        <v>56.4746640867411</v>
      </c>
      <c r="K48" s="19">
        <f t="shared" si="6"/>
        <v>313.74813381522813</v>
      </c>
      <c r="L48" s="19">
        <v>231.981222335025</v>
      </c>
      <c r="M48" s="19">
        <v>70.058329145177694</v>
      </c>
      <c r="N48" s="19">
        <v>0</v>
      </c>
      <c r="O48" s="19">
        <v>0</v>
      </c>
      <c r="P48" s="19">
        <v>0</v>
      </c>
      <c r="Q48" s="19">
        <v>0</v>
      </c>
      <c r="R48" s="19">
        <v>6.6094781725888501</v>
      </c>
      <c r="S48" s="19">
        <v>5.0991041624365696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0.73706321467007108</v>
      </c>
      <c r="E49" s="19">
        <f t="shared" si="3"/>
        <v>11703.384547817257</v>
      </c>
      <c r="F49" s="19">
        <f t="shared" si="4"/>
        <v>0</v>
      </c>
      <c r="G49" s="19">
        <v>0</v>
      </c>
      <c r="H49" s="19">
        <v>0</v>
      </c>
      <c r="I49" s="19">
        <f t="shared" si="5"/>
        <v>11703.384547817257</v>
      </c>
      <c r="J49" s="19">
        <v>1785.2620496670399</v>
      </c>
      <c r="K49" s="19">
        <f t="shared" si="6"/>
        <v>9918.1224981502164</v>
      </c>
      <c r="L49" s="19">
        <v>7401.0864979531398</v>
      </c>
      <c r="M49" s="19">
        <v>2235.1281223818501</v>
      </c>
      <c r="N49" s="19">
        <v>0</v>
      </c>
      <c r="O49" s="19">
        <v>0</v>
      </c>
      <c r="P49" s="19">
        <v>0</v>
      </c>
      <c r="Q49" s="19">
        <v>0</v>
      </c>
      <c r="R49" s="19">
        <v>225.26411500507501</v>
      </c>
      <c r="S49" s="19">
        <v>56.643762810152097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0.37884765383499314</v>
      </c>
      <c r="E53" s="19">
        <f t="shared" si="3"/>
        <v>6015.4945866535554</v>
      </c>
      <c r="F53" s="19">
        <f t="shared" si="4"/>
        <v>0</v>
      </c>
      <c r="G53" s="19">
        <v>0</v>
      </c>
      <c r="H53" s="19">
        <v>0</v>
      </c>
      <c r="I53" s="19">
        <f t="shared" si="5"/>
        <v>6015.4945866535554</v>
      </c>
      <c r="J53" s="19">
        <v>917.61781830308496</v>
      </c>
      <c r="K53" s="19">
        <f t="shared" si="6"/>
        <v>5097.8767683504702</v>
      </c>
      <c r="L53" s="19">
        <v>3590.3733780791899</v>
      </c>
      <c r="M53" s="19">
        <v>1084.2927601799099</v>
      </c>
      <c r="N53" s="19">
        <v>0</v>
      </c>
      <c r="O53" s="19">
        <v>0</v>
      </c>
      <c r="P53" s="19">
        <v>0</v>
      </c>
      <c r="Q53" s="19">
        <v>0</v>
      </c>
      <c r="R53" s="19">
        <v>340.30544771573602</v>
      </c>
      <c r="S53" s="19">
        <v>82.905182375634496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3.3989599269664033</v>
      </c>
      <c r="E54" s="19">
        <f t="shared" si="3"/>
        <v>53970.045304343337</v>
      </c>
      <c r="F54" s="19">
        <f t="shared" si="4"/>
        <v>0</v>
      </c>
      <c r="G54" s="19">
        <v>0</v>
      </c>
      <c r="H54" s="19">
        <v>0</v>
      </c>
      <c r="I54" s="19">
        <f t="shared" si="5"/>
        <v>53970.045304343337</v>
      </c>
      <c r="J54" s="19">
        <v>8232.7187752388108</v>
      </c>
      <c r="K54" s="19">
        <f t="shared" si="6"/>
        <v>45737.326529104525</v>
      </c>
      <c r="L54" s="19">
        <v>32212.249729949199</v>
      </c>
      <c r="M54" s="19">
        <v>9728.0994184446699</v>
      </c>
      <c r="N54" s="19">
        <v>0</v>
      </c>
      <c r="O54" s="19">
        <v>0</v>
      </c>
      <c r="P54" s="19">
        <v>0</v>
      </c>
      <c r="Q54" s="19">
        <v>0</v>
      </c>
      <c r="R54" s="19">
        <v>3053.1654822334999</v>
      </c>
      <c r="S54" s="19">
        <v>743.811898477157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9.3104226394527353E-2</v>
      </c>
      <c r="E55" s="19">
        <f t="shared" si="3"/>
        <v>1478.346148382863</v>
      </c>
      <c r="F55" s="19">
        <f t="shared" si="4"/>
        <v>0</v>
      </c>
      <c r="G55" s="19">
        <v>0</v>
      </c>
      <c r="H55" s="19">
        <v>0</v>
      </c>
      <c r="I55" s="19">
        <f t="shared" si="5"/>
        <v>1478.346148382863</v>
      </c>
      <c r="J55" s="19">
        <v>225.51042941433499</v>
      </c>
      <c r="K55" s="19">
        <f t="shared" si="6"/>
        <v>1252.835718968528</v>
      </c>
      <c r="L55" s="19">
        <v>882.35714923857904</v>
      </c>
      <c r="M55" s="19">
        <v>266.47185907005098</v>
      </c>
      <c r="N55" s="19">
        <v>0</v>
      </c>
      <c r="O55" s="19">
        <v>0</v>
      </c>
      <c r="P55" s="19">
        <v>0</v>
      </c>
      <c r="Q55" s="19">
        <v>0</v>
      </c>
      <c r="R55" s="19">
        <v>83.632233502537801</v>
      </c>
      <c r="S55" s="19">
        <v>20.3744771573603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0.12795195813957952</v>
      </c>
      <c r="E56" s="19">
        <f t="shared" si="3"/>
        <v>2031.6723721234994</v>
      </c>
      <c r="F56" s="19">
        <f t="shared" si="4"/>
        <v>0</v>
      </c>
      <c r="G56" s="19">
        <v>0</v>
      </c>
      <c r="H56" s="19">
        <v>0</v>
      </c>
      <c r="I56" s="19">
        <f t="shared" si="5"/>
        <v>2031.6723721234994</v>
      </c>
      <c r="J56" s="19">
        <v>309.91612456121197</v>
      </c>
      <c r="K56" s="19">
        <f t="shared" si="6"/>
        <v>1721.7562475622874</v>
      </c>
      <c r="L56" s="19">
        <v>1212.6122453896401</v>
      </c>
      <c r="M56" s="19">
        <v>366.20889810767301</v>
      </c>
      <c r="N56" s="19">
        <v>0</v>
      </c>
      <c r="O56" s="19">
        <v>0</v>
      </c>
      <c r="P56" s="19">
        <v>0</v>
      </c>
      <c r="Q56" s="19">
        <v>0</v>
      </c>
      <c r="R56" s="19">
        <v>114.93471837563401</v>
      </c>
      <c r="S56" s="19">
        <v>28.000385689340099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0.25177480940491875</v>
      </c>
      <c r="E57" s="19">
        <f t="shared" si="3"/>
        <v>3997.7811336550617</v>
      </c>
      <c r="F57" s="19">
        <f t="shared" si="4"/>
        <v>0</v>
      </c>
      <c r="G57" s="19">
        <v>0</v>
      </c>
      <c r="H57" s="19">
        <v>0</v>
      </c>
      <c r="I57" s="19">
        <f t="shared" si="5"/>
        <v>3997.7811336550617</v>
      </c>
      <c r="J57" s="19">
        <v>609.83102038805998</v>
      </c>
      <c r="K57" s="19">
        <f t="shared" si="6"/>
        <v>3387.9501132670016</v>
      </c>
      <c r="L57" s="19">
        <v>2386.0925725888301</v>
      </c>
      <c r="M57" s="19">
        <v>720.59995692182702</v>
      </c>
      <c r="N57" s="19">
        <v>0</v>
      </c>
      <c r="O57" s="19">
        <v>0</v>
      </c>
      <c r="P57" s="19">
        <v>0</v>
      </c>
      <c r="Q57" s="19">
        <v>0</v>
      </c>
      <c r="R57" s="19">
        <v>226.16040609136999</v>
      </c>
      <c r="S57" s="19">
        <v>55.097177664974502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0.19548215826880236</v>
      </c>
      <c r="E58" s="19">
        <f t="shared" si="3"/>
        <v>3103.9439018553517</v>
      </c>
      <c r="F58" s="19">
        <f t="shared" si="4"/>
        <v>0</v>
      </c>
      <c r="G58" s="19">
        <v>0</v>
      </c>
      <c r="H58" s="19">
        <v>0</v>
      </c>
      <c r="I58" s="19">
        <f t="shared" si="5"/>
        <v>3103.9439018553517</v>
      </c>
      <c r="J58" s="19">
        <v>473.48296807962998</v>
      </c>
      <c r="K58" s="19">
        <f t="shared" si="6"/>
        <v>2630.4609337757215</v>
      </c>
      <c r="L58" s="19">
        <v>1852.60204156751</v>
      </c>
      <c r="M58" s="19">
        <v>559.48581655338899</v>
      </c>
      <c r="N58" s="19">
        <v>0</v>
      </c>
      <c r="O58" s="19">
        <v>0</v>
      </c>
      <c r="P58" s="19">
        <v>0</v>
      </c>
      <c r="Q58" s="19">
        <v>0</v>
      </c>
      <c r="R58" s="19">
        <v>175.59470862944201</v>
      </c>
      <c r="S58" s="19">
        <v>42.778367025380803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0</v>
      </c>
      <c r="E62" s="19">
        <f t="shared" si="7"/>
        <v>0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0</v>
      </c>
      <c r="J62" s="19">
        <f t="shared" si="7"/>
        <v>0</v>
      </c>
      <c r="K62" s="19">
        <f t="shared" si="7"/>
        <v>0</v>
      </c>
      <c r="L62" s="19">
        <f t="shared" si="7"/>
        <v>0</v>
      </c>
      <c r="M62" s="19">
        <f t="shared" si="7"/>
        <v>0</v>
      </c>
      <c r="N62" s="19">
        <f t="shared" si="7"/>
        <v>0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0</v>
      </c>
      <c r="S62" s="19">
        <f t="shared" si="7"/>
        <v>0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E63/1323.2/12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0</v>
      </c>
      <c r="E66" s="19">
        <f t="shared" si="9"/>
        <v>0</v>
      </c>
      <c r="F66" s="19">
        <f t="shared" si="10"/>
        <v>0</v>
      </c>
      <c r="G66" s="19">
        <v>0</v>
      </c>
      <c r="H66" s="19">
        <v>0</v>
      </c>
      <c r="I66" s="19">
        <f t="shared" si="11"/>
        <v>0</v>
      </c>
      <c r="J66" s="19">
        <v>0</v>
      </c>
      <c r="K66" s="19">
        <f t="shared" si="12"/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0</v>
      </c>
      <c r="E67" s="19">
        <f t="shared" si="9"/>
        <v>0</v>
      </c>
      <c r="F67" s="19">
        <f t="shared" si="10"/>
        <v>0</v>
      </c>
      <c r="G67" s="19">
        <v>0</v>
      </c>
      <c r="H67" s="19">
        <v>0</v>
      </c>
      <c r="I67" s="19">
        <f t="shared" si="11"/>
        <v>0</v>
      </c>
      <c r="J67" s="19">
        <v>0</v>
      </c>
      <c r="K67" s="19">
        <f t="shared" si="12"/>
        <v>0</v>
      </c>
      <c r="L67" s="19">
        <v>0</v>
      </c>
      <c r="M67" s="19">
        <v>0</v>
      </c>
      <c r="N67" s="19">
        <v>0</v>
      </c>
      <c r="O67" s="19">
        <v>0</v>
      </c>
      <c r="P67" s="19">
        <v>0</v>
      </c>
      <c r="Q67" s="19">
        <v>0</v>
      </c>
      <c r="R67" s="19">
        <v>0</v>
      </c>
      <c r="S67" s="19">
        <v>0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0</v>
      </c>
      <c r="E68" s="19">
        <f t="shared" si="9"/>
        <v>0</v>
      </c>
      <c r="F68" s="19">
        <f t="shared" si="10"/>
        <v>0</v>
      </c>
      <c r="G68" s="19">
        <v>0</v>
      </c>
      <c r="H68" s="19">
        <v>0</v>
      </c>
      <c r="I68" s="19">
        <f t="shared" si="11"/>
        <v>0</v>
      </c>
      <c r="J68" s="19">
        <v>0</v>
      </c>
      <c r="K68" s="19">
        <f t="shared" si="12"/>
        <v>0</v>
      </c>
      <c r="L68" s="19">
        <v>0</v>
      </c>
      <c r="M68" s="19">
        <v>0</v>
      </c>
      <c r="N68" s="19">
        <v>0</v>
      </c>
      <c r="O68" s="19">
        <v>0</v>
      </c>
      <c r="P68" s="19">
        <v>0</v>
      </c>
      <c r="Q68" s="19">
        <v>0</v>
      </c>
      <c r="R68" s="19">
        <v>0</v>
      </c>
      <c r="S68" s="19">
        <v>0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0</v>
      </c>
      <c r="E69" s="19">
        <f t="shared" si="9"/>
        <v>0</v>
      </c>
      <c r="F69" s="19">
        <f t="shared" si="10"/>
        <v>0</v>
      </c>
      <c r="G69" s="19">
        <v>0</v>
      </c>
      <c r="H69" s="19">
        <v>0</v>
      </c>
      <c r="I69" s="19">
        <f t="shared" si="11"/>
        <v>0</v>
      </c>
      <c r="J69" s="19">
        <v>0</v>
      </c>
      <c r="K69" s="19">
        <f t="shared" si="12"/>
        <v>0</v>
      </c>
      <c r="L69" s="19">
        <v>0</v>
      </c>
      <c r="M69" s="19">
        <v>0</v>
      </c>
      <c r="N69" s="19">
        <v>0</v>
      </c>
      <c r="O69" s="19">
        <v>0</v>
      </c>
      <c r="P69" s="19">
        <v>0</v>
      </c>
      <c r="Q69" s="19">
        <v>0</v>
      </c>
      <c r="R69" s="19">
        <v>0</v>
      </c>
      <c r="S69" s="19">
        <v>0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SUM(D71:D74)</f>
        <v>1.8279650129831191</v>
      </c>
      <c r="E70" s="19">
        <f t="shared" si="13"/>
        <v>29025.159662151156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29025.159662151156</v>
      </c>
      <c r="J70" s="19">
        <f t="shared" si="13"/>
        <v>4427.5667281247543</v>
      </c>
      <c r="K70" s="19">
        <f t="shared" si="13"/>
        <v>24597.592934026401</v>
      </c>
      <c r="L70" s="19">
        <f t="shared" si="13"/>
        <v>7795.7553380710688</v>
      </c>
      <c r="M70" s="19">
        <f t="shared" si="13"/>
        <v>2354.3181120974668</v>
      </c>
      <c r="N70" s="19">
        <f t="shared" si="13"/>
        <v>14040.99944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226.66650964466945</v>
      </c>
      <c r="S70" s="19">
        <f t="shared" si="13"/>
        <v>179.85353421319806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22.5">
      <c r="A71" s="17" t="s">
        <v>134</v>
      </c>
      <c r="B71" s="18" t="s">
        <v>135</v>
      </c>
      <c r="C71" s="18"/>
      <c r="D71" s="19">
        <f>E71/1323.2/12</f>
        <v>1.5327052073811733E-2</v>
      </c>
      <c r="E71" s="19">
        <f>F71+I71</f>
        <v>243.36906364881224</v>
      </c>
      <c r="F71" s="19">
        <f>SUM(G71:H71)</f>
        <v>0</v>
      </c>
      <c r="G71" s="19">
        <v>0</v>
      </c>
      <c r="H71" s="19">
        <v>0</v>
      </c>
      <c r="I71" s="19">
        <f>SUM(J71:K71)</f>
        <v>243.36906364881224</v>
      </c>
      <c r="J71" s="19">
        <v>37.124094454903599</v>
      </c>
      <c r="K71" s="19">
        <f>SUM(L71:U71)</f>
        <v>206.24496919390864</v>
      </c>
      <c r="L71" s="19">
        <v>70.422871065989895</v>
      </c>
      <c r="M71" s="19">
        <v>21.267707061928899</v>
      </c>
      <c r="N71" s="19">
        <v>111</v>
      </c>
      <c r="O71" s="19">
        <v>0</v>
      </c>
      <c r="P71" s="19">
        <v>0</v>
      </c>
      <c r="Q71" s="19">
        <v>0</v>
      </c>
      <c r="R71" s="19">
        <v>2.0064487309644701</v>
      </c>
      <c r="S71" s="19">
        <v>1.54794233502538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45">
      <c r="A72" s="17" t="s">
        <v>136</v>
      </c>
      <c r="B72" s="18" t="s">
        <v>160</v>
      </c>
      <c r="C72" s="18"/>
      <c r="D72" s="19">
        <f>E72/1323.2/12</f>
        <v>1.6507190219412722</v>
      </c>
      <c r="E72" s="19">
        <f>F72+I72</f>
        <v>26210.776917992294</v>
      </c>
      <c r="F72" s="19">
        <f>SUM(G72:H72)</f>
        <v>0</v>
      </c>
      <c r="G72" s="19">
        <v>0</v>
      </c>
      <c r="H72" s="19">
        <v>0</v>
      </c>
      <c r="I72" s="19">
        <f>SUM(J72:K72)</f>
        <v>26210.776917992294</v>
      </c>
      <c r="J72" s="19">
        <v>3998.25410613442</v>
      </c>
      <c r="K72" s="19">
        <f>SUM(L72:U72)</f>
        <v>22212.522811857874</v>
      </c>
      <c r="L72" s="19">
        <v>7083.7123248731004</v>
      </c>
      <c r="M72" s="19">
        <v>2139.2811221116799</v>
      </c>
      <c r="N72" s="19">
        <v>12631.99944</v>
      </c>
      <c r="O72" s="19">
        <v>0</v>
      </c>
      <c r="P72" s="19">
        <v>0</v>
      </c>
      <c r="Q72" s="19">
        <v>0</v>
      </c>
      <c r="R72" s="19">
        <v>201.82513705583699</v>
      </c>
      <c r="S72" s="19">
        <v>155.70478781725899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22.5">
      <c r="A73" s="17" t="s">
        <v>138</v>
      </c>
      <c r="B73" s="18" t="s">
        <v>165</v>
      </c>
      <c r="C73" s="18"/>
      <c r="D73" s="19">
        <f>E73/1323.2/12</f>
        <v>9.9013000025779632E-2</v>
      </c>
      <c r="E73" s="19">
        <f>F73+I73</f>
        <v>1572.1680196093396</v>
      </c>
      <c r="F73" s="19">
        <f>SUM(G73:H73)</f>
        <v>0</v>
      </c>
      <c r="G73" s="19">
        <v>0</v>
      </c>
      <c r="H73" s="19">
        <v>0</v>
      </c>
      <c r="I73" s="19">
        <f>SUM(J73:K73)</f>
        <v>1572.1680196093396</v>
      </c>
      <c r="J73" s="19">
        <v>239.822240279391</v>
      </c>
      <c r="K73" s="19">
        <f>SUM(L73:U73)</f>
        <v>1332.3457793299485</v>
      </c>
      <c r="L73" s="19">
        <v>376.122152284263</v>
      </c>
      <c r="M73" s="19">
        <v>113.588889989848</v>
      </c>
      <c r="N73" s="19">
        <v>816</v>
      </c>
      <c r="O73" s="19">
        <v>0</v>
      </c>
      <c r="P73" s="19">
        <v>0</v>
      </c>
      <c r="Q73" s="19">
        <v>0</v>
      </c>
      <c r="R73" s="19">
        <v>13.385989847715701</v>
      </c>
      <c r="S73" s="19">
        <v>13.248747208121801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166</v>
      </c>
      <c r="C74" s="18"/>
      <c r="D74" s="19">
        <f>E74/1323.2/12</f>
        <v>6.2905938942255463E-2</v>
      </c>
      <c r="E74" s="19">
        <f>F74+I74</f>
        <v>998.84566090070916</v>
      </c>
      <c r="F74" s="19">
        <f>SUM(G74:H74)</f>
        <v>0</v>
      </c>
      <c r="G74" s="19">
        <v>0</v>
      </c>
      <c r="H74" s="19">
        <v>0</v>
      </c>
      <c r="I74" s="19">
        <f>SUM(J74:K74)</f>
        <v>998.84566090070916</v>
      </c>
      <c r="J74" s="19">
        <v>152.36628725604001</v>
      </c>
      <c r="K74" s="19">
        <f>SUM(L74:U74)</f>
        <v>846.47937364466918</v>
      </c>
      <c r="L74" s="19">
        <v>265.49798984771502</v>
      </c>
      <c r="M74" s="19">
        <v>80.180392934010001</v>
      </c>
      <c r="N74" s="19">
        <v>482</v>
      </c>
      <c r="O74" s="19">
        <v>0</v>
      </c>
      <c r="P74" s="19">
        <v>0</v>
      </c>
      <c r="Q74" s="19">
        <v>0</v>
      </c>
      <c r="R74" s="19">
        <v>9.4489340101522803</v>
      </c>
      <c r="S74" s="19">
        <v>9.3520568527918808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>
      <c r="A75" s="13"/>
      <c r="B75" s="14"/>
      <c r="C75" s="14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</row>
    <row r="76" spans="1:26">
      <c r="A76" s="93" t="s">
        <v>142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144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143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</sheetData>
  <mergeCells count="22">
    <mergeCell ref="A14:U14"/>
    <mergeCell ref="A8:U8"/>
    <mergeCell ref="A9:U9"/>
    <mergeCell ref="A10:U10"/>
    <mergeCell ref="A11:U11"/>
    <mergeCell ref="A13:U13"/>
    <mergeCell ref="A79:R79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6:R76"/>
    <mergeCell ref="A77:R77"/>
    <mergeCell ref="A78:R78"/>
  </mergeCells>
  <pageMargins left="0.41666666666666669" right="0.1388888888888889" top="0.75" bottom="0.75" header="0.3" footer="0.3"/>
  <pageSetup paperSize="9" scale="50" orientation="landscape" r:id="rId1"/>
</worksheet>
</file>

<file path=xl/worksheets/sheet23.xml><?xml version="1.0" encoding="utf-8"?>
<worksheet xmlns="http://schemas.openxmlformats.org/spreadsheetml/2006/main" xmlns:r="http://schemas.openxmlformats.org/officeDocument/2006/relationships">
  <sheetPr codeName="Лист7"/>
  <dimension ref="A2:Z82"/>
  <sheetViews>
    <sheetView topLeftCell="A13" zoomScaleNormal="100" workbookViewId="0">
      <selection activeCell="B71" sqref="B71:B77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167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168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SUM(D24:D77)/2+D23</f>
        <v>13.072423783638584</v>
      </c>
      <c r="E22" s="15">
        <f t="shared" si="0"/>
        <v>201655.20928640879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201655.20928640879</v>
      </c>
      <c r="J22" s="15">
        <f t="shared" si="0"/>
        <v>30760.964128435247</v>
      </c>
      <c r="K22" s="15">
        <f t="shared" si="0"/>
        <v>170894.24515797361</v>
      </c>
      <c r="L22" s="15">
        <f t="shared" si="0"/>
        <v>118752.32520661535</v>
      </c>
      <c r="M22" s="15">
        <f t="shared" si="0"/>
        <v>35863.202212397846</v>
      </c>
      <c r="N22" s="15">
        <f t="shared" si="0"/>
        <v>6931.4839999999995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7227.7170707918722</v>
      </c>
      <c r="S22" s="15">
        <f t="shared" si="0"/>
        <v>1546.3344517685271</v>
      </c>
      <c r="T22" s="15">
        <f t="shared" si="0"/>
        <v>373.38221640000103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E23/1285.5/12</f>
        <v>2.5913240556109951</v>
      </c>
      <c r="E23" s="19">
        <f>F23+I23</f>
        <v>39973.764881855212</v>
      </c>
      <c r="F23" s="19">
        <f>SUM(G23:H23)</f>
        <v>0</v>
      </c>
      <c r="G23" s="19">
        <v>0</v>
      </c>
      <c r="H23" s="19">
        <v>0</v>
      </c>
      <c r="I23" s="19">
        <f>SUM(J23:K23)</f>
        <v>39973.764881855212</v>
      </c>
      <c r="J23" s="19">
        <v>6097.6929480796098</v>
      </c>
      <c r="K23" s="19">
        <f>SUM(L23:U23)</f>
        <v>33876.071933775602</v>
      </c>
      <c r="L23" s="19">
        <v>24918.385305203999</v>
      </c>
      <c r="M23" s="19">
        <v>7525.3523621716004</v>
      </c>
      <c r="N23" s="19">
        <v>0</v>
      </c>
      <c r="O23" s="19">
        <v>0</v>
      </c>
      <c r="P23" s="19">
        <v>0</v>
      </c>
      <c r="Q23" s="19">
        <v>0</v>
      </c>
      <c r="R23" s="19">
        <v>1058.9520500000001</v>
      </c>
      <c r="S23" s="19">
        <v>0</v>
      </c>
      <c r="T23" s="19">
        <v>373.38221640000103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9.6318502156240591</v>
      </c>
      <c r="E24" s="19">
        <f t="shared" si="1"/>
        <v>148580.92142621672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148580.92142621672</v>
      </c>
      <c r="J24" s="19">
        <f t="shared" si="1"/>
        <v>22664.88631925339</v>
      </c>
      <c r="K24" s="19">
        <f t="shared" si="1"/>
        <v>125916.03510696335</v>
      </c>
      <c r="L24" s="19">
        <f t="shared" si="1"/>
        <v>90676.005600822551</v>
      </c>
      <c r="M24" s="19">
        <f t="shared" si="1"/>
        <v>27384.153691448417</v>
      </c>
      <c r="N24" s="19">
        <f t="shared" si="1"/>
        <v>154.08000000000001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6049.4085040406035</v>
      </c>
      <c r="S24" s="19">
        <f t="shared" si="1"/>
        <v>1452.5873106517761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E25/1285.5/12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6.108058265952903E-2</v>
      </c>
      <c r="E26" s="19">
        <f t="shared" si="3"/>
        <v>942.22906810589473</v>
      </c>
      <c r="F26" s="19">
        <f t="shared" si="4"/>
        <v>0</v>
      </c>
      <c r="G26" s="19">
        <v>0</v>
      </c>
      <c r="H26" s="19">
        <v>0</v>
      </c>
      <c r="I26" s="19">
        <f t="shared" si="5"/>
        <v>942.22906810589473</v>
      </c>
      <c r="J26" s="19">
        <v>143.72985784666199</v>
      </c>
      <c r="K26" s="19">
        <f t="shared" si="6"/>
        <v>798.49921025923277</v>
      </c>
      <c r="L26" s="19">
        <v>462.75282829644698</v>
      </c>
      <c r="M26" s="19">
        <v>139.75135414552699</v>
      </c>
      <c r="N26" s="19">
        <v>154.08000000000001</v>
      </c>
      <c r="O26" s="19">
        <v>0</v>
      </c>
      <c r="P26" s="19">
        <v>0</v>
      </c>
      <c r="Q26" s="19">
        <v>0</v>
      </c>
      <c r="R26" s="19">
        <v>40.558781725888203</v>
      </c>
      <c r="S26" s="19">
        <v>1.3562460913705501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1.5283547257876314E-2</v>
      </c>
      <c r="E27" s="19">
        <f t="shared" si="3"/>
        <v>235.76400000000001</v>
      </c>
      <c r="F27" s="19">
        <f t="shared" si="4"/>
        <v>0</v>
      </c>
      <c r="G27" s="19">
        <v>0</v>
      </c>
      <c r="H27" s="19">
        <v>0</v>
      </c>
      <c r="I27" s="19">
        <f t="shared" si="5"/>
        <v>235.76400000000001</v>
      </c>
      <c r="J27" s="19">
        <v>35.963999999999999</v>
      </c>
      <c r="K27" s="19">
        <f t="shared" si="6"/>
        <v>199.8</v>
      </c>
      <c r="L27" s="19">
        <v>0</v>
      </c>
      <c r="M27" s="19">
        <v>0</v>
      </c>
      <c r="N27" s="19">
        <v>0</v>
      </c>
      <c r="O27" s="19">
        <v>199.8</v>
      </c>
      <c r="P27" s="19">
        <v>0</v>
      </c>
      <c r="Q27" s="19">
        <v>0</v>
      </c>
      <c r="R27" s="19">
        <v>0</v>
      </c>
      <c r="S27" s="19">
        <v>0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2.8848721866477037E-2</v>
      </c>
      <c r="E28" s="19">
        <f t="shared" si="3"/>
        <v>445.02038351227475</v>
      </c>
      <c r="F28" s="19">
        <f t="shared" si="4"/>
        <v>0</v>
      </c>
      <c r="G28" s="19">
        <v>0</v>
      </c>
      <c r="H28" s="19">
        <v>0</v>
      </c>
      <c r="I28" s="19">
        <f t="shared" si="5"/>
        <v>445.02038351227475</v>
      </c>
      <c r="J28" s="19">
        <v>67.884465281533394</v>
      </c>
      <c r="K28" s="19">
        <f t="shared" si="6"/>
        <v>377.13591823074137</v>
      </c>
      <c r="L28" s="19">
        <v>277.38326156345198</v>
      </c>
      <c r="M28" s="19">
        <v>83.769744992162401</v>
      </c>
      <c r="N28" s="19">
        <v>0</v>
      </c>
      <c r="O28" s="19">
        <v>0</v>
      </c>
      <c r="P28" s="19">
        <v>0</v>
      </c>
      <c r="Q28" s="19">
        <v>0</v>
      </c>
      <c r="R28" s="19">
        <v>13.2512487309645</v>
      </c>
      <c r="S28" s="19">
        <v>2.7316629441624398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8.6546165599430999E-2</v>
      </c>
      <c r="E29" s="19">
        <f t="shared" si="3"/>
        <v>1335.0611505368224</v>
      </c>
      <c r="F29" s="19">
        <f t="shared" si="4"/>
        <v>0</v>
      </c>
      <c r="G29" s="19">
        <v>0</v>
      </c>
      <c r="H29" s="19">
        <v>0</v>
      </c>
      <c r="I29" s="19">
        <f t="shared" si="5"/>
        <v>1335.0611505368224</v>
      </c>
      <c r="J29" s="19">
        <v>203.6533958446</v>
      </c>
      <c r="K29" s="19">
        <f t="shared" si="6"/>
        <v>1131.4077546922224</v>
      </c>
      <c r="L29" s="19">
        <v>832.14978469035498</v>
      </c>
      <c r="M29" s="19">
        <v>251.30923497648701</v>
      </c>
      <c r="N29" s="19">
        <v>0</v>
      </c>
      <c r="O29" s="19">
        <v>0</v>
      </c>
      <c r="P29" s="19">
        <v>0</v>
      </c>
      <c r="Q29" s="19">
        <v>0</v>
      </c>
      <c r="R29" s="19">
        <v>39.753746192893303</v>
      </c>
      <c r="S29" s="19">
        <v>8.1949888324873008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3.8873795543125887E-2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0.2423292636784066</v>
      </c>
      <c r="E31" s="19">
        <f t="shared" si="3"/>
        <v>3738.1712215031002</v>
      </c>
      <c r="F31" s="19">
        <f t="shared" si="4"/>
        <v>0</v>
      </c>
      <c r="G31" s="19">
        <v>0</v>
      </c>
      <c r="H31" s="19">
        <v>0</v>
      </c>
      <c r="I31" s="19">
        <f t="shared" si="5"/>
        <v>3738.1712215031002</v>
      </c>
      <c r="J31" s="19">
        <v>570.22950836487996</v>
      </c>
      <c r="K31" s="19">
        <f t="shared" si="6"/>
        <v>3167.9417131382202</v>
      </c>
      <c r="L31" s="19">
        <v>2330.01939713299</v>
      </c>
      <c r="M31" s="19">
        <v>703.66585793416402</v>
      </c>
      <c r="N31" s="19">
        <v>0</v>
      </c>
      <c r="O31" s="19">
        <v>0</v>
      </c>
      <c r="P31" s="19">
        <v>0</v>
      </c>
      <c r="Q31" s="19">
        <v>0</v>
      </c>
      <c r="R31" s="19">
        <v>111.310489340102</v>
      </c>
      <c r="S31" s="19">
        <v>22.945968730964498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0.13847386495908987</v>
      </c>
      <c r="E32" s="19">
        <f t="shared" si="3"/>
        <v>2136.0978408589203</v>
      </c>
      <c r="F32" s="19">
        <f t="shared" si="4"/>
        <v>0</v>
      </c>
      <c r="G32" s="19">
        <v>0</v>
      </c>
      <c r="H32" s="19">
        <v>0</v>
      </c>
      <c r="I32" s="19">
        <f t="shared" si="5"/>
        <v>2136.0978408589203</v>
      </c>
      <c r="J32" s="19">
        <v>325.84543335136101</v>
      </c>
      <c r="K32" s="19">
        <f t="shared" si="6"/>
        <v>1810.2524075075592</v>
      </c>
      <c r="L32" s="19">
        <v>1331.4396555045701</v>
      </c>
      <c r="M32" s="19">
        <v>402.09477596238003</v>
      </c>
      <c r="N32" s="19">
        <v>0</v>
      </c>
      <c r="O32" s="19">
        <v>0</v>
      </c>
      <c r="P32" s="19">
        <v>0</v>
      </c>
      <c r="Q32" s="19">
        <v>0</v>
      </c>
      <c r="R32" s="19">
        <v>63.605993908629401</v>
      </c>
      <c r="S32" s="19">
        <v>13.111982131979699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0.42269147278762126</v>
      </c>
      <c r="E33" s="19">
        <f t="shared" si="3"/>
        <v>6520.4386592218461</v>
      </c>
      <c r="F33" s="19">
        <f t="shared" si="4"/>
        <v>0</v>
      </c>
      <c r="G33" s="19">
        <v>0</v>
      </c>
      <c r="H33" s="19">
        <v>0</v>
      </c>
      <c r="I33" s="19">
        <f t="shared" si="5"/>
        <v>6520.4386592218461</v>
      </c>
      <c r="J33" s="19">
        <v>994.64318530502703</v>
      </c>
      <c r="K33" s="19">
        <f t="shared" si="6"/>
        <v>5525.795473916819</v>
      </c>
      <c r="L33" s="19">
        <v>4064.2195484276999</v>
      </c>
      <c r="M33" s="19">
        <v>1227.3943036251601</v>
      </c>
      <c r="N33" s="19">
        <v>0</v>
      </c>
      <c r="O33" s="19">
        <v>0</v>
      </c>
      <c r="P33" s="19">
        <v>0</v>
      </c>
      <c r="Q33" s="19">
        <v>0</v>
      </c>
      <c r="R33" s="19">
        <v>194.15729640609101</v>
      </c>
      <c r="S33" s="19">
        <v>40.024325457868002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0.21134573639381082</v>
      </c>
      <c r="E34" s="19">
        <f t="shared" si="3"/>
        <v>3260.2193296109258</v>
      </c>
      <c r="F34" s="19">
        <f t="shared" si="4"/>
        <v>0</v>
      </c>
      <c r="G34" s="19">
        <v>0</v>
      </c>
      <c r="H34" s="19">
        <v>0</v>
      </c>
      <c r="I34" s="19">
        <f t="shared" si="5"/>
        <v>3260.2193296109258</v>
      </c>
      <c r="J34" s="19">
        <v>497.32159265251403</v>
      </c>
      <c r="K34" s="19">
        <f t="shared" si="6"/>
        <v>2762.8977369584118</v>
      </c>
      <c r="L34" s="19">
        <v>2032.10977421385</v>
      </c>
      <c r="M34" s="19">
        <v>613.69715181258198</v>
      </c>
      <c r="N34" s="19">
        <v>0</v>
      </c>
      <c r="O34" s="19">
        <v>0</v>
      </c>
      <c r="P34" s="19">
        <v>0</v>
      </c>
      <c r="Q34" s="19">
        <v>0</v>
      </c>
      <c r="R34" s="19">
        <v>97.078648203045702</v>
      </c>
      <c r="S34" s="19">
        <v>20.012162728934001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0.21134573639381082</v>
      </c>
      <c r="E35" s="19">
        <f t="shared" si="3"/>
        <v>3260.2193296109258</v>
      </c>
      <c r="F35" s="19">
        <f t="shared" si="4"/>
        <v>0</v>
      </c>
      <c r="G35" s="19">
        <v>0</v>
      </c>
      <c r="H35" s="19">
        <v>0</v>
      </c>
      <c r="I35" s="19">
        <f t="shared" si="5"/>
        <v>3260.2193296109258</v>
      </c>
      <c r="J35" s="19">
        <v>497.32159265251403</v>
      </c>
      <c r="K35" s="19">
        <f t="shared" si="6"/>
        <v>2762.8977369584118</v>
      </c>
      <c r="L35" s="19">
        <v>2032.10977421385</v>
      </c>
      <c r="M35" s="19">
        <v>613.69715181258198</v>
      </c>
      <c r="N35" s="19">
        <v>0</v>
      </c>
      <c r="O35" s="19">
        <v>0</v>
      </c>
      <c r="P35" s="19">
        <v>0</v>
      </c>
      <c r="Q35" s="19">
        <v>0</v>
      </c>
      <c r="R35" s="19">
        <v>97.078648203045702</v>
      </c>
      <c r="S35" s="19">
        <v>20.012162728934001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0.69236932479544844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0.38945774519743964</v>
      </c>
      <c r="E40" s="19">
        <f t="shared" si="3"/>
        <v>6007.7751774157032</v>
      </c>
      <c r="F40" s="19">
        <f t="shared" si="4"/>
        <v>0</v>
      </c>
      <c r="G40" s="19">
        <v>0</v>
      </c>
      <c r="H40" s="19">
        <v>0</v>
      </c>
      <c r="I40" s="19">
        <f t="shared" si="5"/>
        <v>6007.7751774157032</v>
      </c>
      <c r="J40" s="19">
        <v>916.44028130070103</v>
      </c>
      <c r="K40" s="19">
        <f t="shared" si="6"/>
        <v>5091.3348961150023</v>
      </c>
      <c r="L40" s="19">
        <v>3744.6740311066001</v>
      </c>
      <c r="M40" s="19">
        <v>1130.8915573941899</v>
      </c>
      <c r="N40" s="19">
        <v>0</v>
      </c>
      <c r="O40" s="19">
        <v>0</v>
      </c>
      <c r="P40" s="19">
        <v>0</v>
      </c>
      <c r="Q40" s="19">
        <v>0</v>
      </c>
      <c r="R40" s="19">
        <v>178.89185786802</v>
      </c>
      <c r="S40" s="19">
        <v>36.877449746192902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0.25071347165806801</v>
      </c>
      <c r="E41" s="19">
        <f t="shared" si="3"/>
        <v>3867.5060137973574</v>
      </c>
      <c r="F41" s="19">
        <f t="shared" si="4"/>
        <v>0</v>
      </c>
      <c r="G41" s="19">
        <v>0</v>
      </c>
      <c r="H41" s="19">
        <v>0</v>
      </c>
      <c r="I41" s="19">
        <f t="shared" si="5"/>
        <v>3867.5060137973574</v>
      </c>
      <c r="J41" s="19">
        <v>589.95854447756301</v>
      </c>
      <c r="K41" s="19">
        <f t="shared" si="6"/>
        <v>3277.5474693197943</v>
      </c>
      <c r="L41" s="19">
        <v>2423.37526903553</v>
      </c>
      <c r="M41" s="19">
        <v>731.859331248731</v>
      </c>
      <c r="N41" s="19">
        <v>0</v>
      </c>
      <c r="O41" s="19">
        <v>0</v>
      </c>
      <c r="P41" s="19">
        <v>0</v>
      </c>
      <c r="Q41" s="19">
        <v>0</v>
      </c>
      <c r="R41" s="19">
        <v>69.045441624365594</v>
      </c>
      <c r="S41" s="19">
        <v>53.267427411167603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0.77891549039487984</v>
      </c>
      <c r="E42" s="19">
        <f t="shared" si="3"/>
        <v>12015.550354831415</v>
      </c>
      <c r="F42" s="19">
        <f t="shared" si="4"/>
        <v>0</v>
      </c>
      <c r="G42" s="19">
        <v>0</v>
      </c>
      <c r="H42" s="19">
        <v>0</v>
      </c>
      <c r="I42" s="19">
        <f t="shared" si="5"/>
        <v>12015.550354831415</v>
      </c>
      <c r="J42" s="19">
        <v>1832.8805626014</v>
      </c>
      <c r="K42" s="19">
        <f t="shared" si="6"/>
        <v>10182.669792230015</v>
      </c>
      <c r="L42" s="19">
        <v>7489.3480622132001</v>
      </c>
      <c r="M42" s="19">
        <v>2261.7831147883899</v>
      </c>
      <c r="N42" s="19">
        <v>0</v>
      </c>
      <c r="O42" s="19">
        <v>0</v>
      </c>
      <c r="P42" s="19">
        <v>0</v>
      </c>
      <c r="Q42" s="19">
        <v>0</v>
      </c>
      <c r="R42" s="19">
        <v>357.78371573603999</v>
      </c>
      <c r="S42" s="19">
        <v>73.754899492385704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2.1952521663718871E-2</v>
      </c>
      <c r="E46" s="19">
        <f t="shared" si="3"/>
        <v>338.6395991845273</v>
      </c>
      <c r="F46" s="19">
        <f t="shared" si="4"/>
        <v>0</v>
      </c>
      <c r="G46" s="19">
        <v>0</v>
      </c>
      <c r="H46" s="19">
        <v>0</v>
      </c>
      <c r="I46" s="19">
        <f t="shared" si="5"/>
        <v>338.6395991845273</v>
      </c>
      <c r="J46" s="19">
        <v>51.656888011199101</v>
      </c>
      <c r="K46" s="19">
        <f t="shared" si="6"/>
        <v>286.9827111733282</v>
      </c>
      <c r="L46" s="19">
        <v>214.15180838984799</v>
      </c>
      <c r="M46" s="19">
        <v>64.673846133734003</v>
      </c>
      <c r="N46" s="19">
        <v>0</v>
      </c>
      <c r="O46" s="19">
        <v>0</v>
      </c>
      <c r="P46" s="19">
        <v>0</v>
      </c>
      <c r="Q46" s="19">
        <v>0</v>
      </c>
      <c r="R46" s="19">
        <v>6.5180588832487398</v>
      </c>
      <c r="S46" s="19">
        <v>1.63899776649746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3.2928782495578297E-2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1.7999941554938229E-2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0.75560579566520314</v>
      </c>
      <c r="E49" s="19">
        <f t="shared" si="3"/>
        <v>11655.975003931424</v>
      </c>
      <c r="F49" s="19">
        <f t="shared" si="4"/>
        <v>0</v>
      </c>
      <c r="G49" s="19">
        <v>0</v>
      </c>
      <c r="H49" s="19">
        <v>0</v>
      </c>
      <c r="I49" s="19">
        <f t="shared" si="5"/>
        <v>11655.975003931424</v>
      </c>
      <c r="J49" s="19">
        <v>1778.0300853454701</v>
      </c>
      <c r="K49" s="19">
        <f t="shared" si="6"/>
        <v>9877.9449185859539</v>
      </c>
      <c r="L49" s="19">
        <v>7371.1052447785596</v>
      </c>
      <c r="M49" s="19">
        <v>2226.0737839231301</v>
      </c>
      <c r="N49" s="19">
        <v>0</v>
      </c>
      <c r="O49" s="19">
        <v>0</v>
      </c>
      <c r="P49" s="19">
        <v>0</v>
      </c>
      <c r="Q49" s="19">
        <v>0</v>
      </c>
      <c r="R49" s="19">
        <v>224.351586761421</v>
      </c>
      <c r="S49" s="19">
        <v>56.414303122842497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0.65857564991156514</v>
      </c>
      <c r="E50" s="19">
        <f t="shared" si="3"/>
        <v>10159.187975535804</v>
      </c>
      <c r="F50" s="19">
        <f t="shared" si="4"/>
        <v>0</v>
      </c>
      <c r="G50" s="19">
        <v>0</v>
      </c>
      <c r="H50" s="19">
        <v>0</v>
      </c>
      <c r="I50" s="19">
        <f t="shared" si="5"/>
        <v>10159.187975535804</v>
      </c>
      <c r="J50" s="19">
        <v>1549.70664033597</v>
      </c>
      <c r="K50" s="19">
        <f t="shared" si="6"/>
        <v>8609.4813351998346</v>
      </c>
      <c r="L50" s="19">
        <v>6424.5542516954301</v>
      </c>
      <c r="M50" s="19">
        <v>1940.21538401202</v>
      </c>
      <c r="N50" s="19">
        <v>0</v>
      </c>
      <c r="O50" s="19">
        <v>0</v>
      </c>
      <c r="P50" s="19">
        <v>0</v>
      </c>
      <c r="Q50" s="19">
        <v>0</v>
      </c>
      <c r="R50" s="19">
        <v>195.54176649746199</v>
      </c>
      <c r="S50" s="19">
        <v>49.169932994923897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0.38995816068025119</v>
      </c>
      <c r="E53" s="19">
        <f t="shared" si="3"/>
        <v>6015.4945866535554</v>
      </c>
      <c r="F53" s="19">
        <f t="shared" si="4"/>
        <v>0</v>
      </c>
      <c r="G53" s="19">
        <v>0</v>
      </c>
      <c r="H53" s="19">
        <v>0</v>
      </c>
      <c r="I53" s="19">
        <f t="shared" si="5"/>
        <v>6015.4945866535554</v>
      </c>
      <c r="J53" s="19">
        <v>917.61781830308496</v>
      </c>
      <c r="K53" s="19">
        <f t="shared" si="6"/>
        <v>5097.8767683504702</v>
      </c>
      <c r="L53" s="19">
        <v>3590.3733780791899</v>
      </c>
      <c r="M53" s="19">
        <v>1084.2927601799099</v>
      </c>
      <c r="N53" s="19">
        <v>0</v>
      </c>
      <c r="O53" s="19">
        <v>0</v>
      </c>
      <c r="P53" s="19">
        <v>0</v>
      </c>
      <c r="Q53" s="19">
        <v>0</v>
      </c>
      <c r="R53" s="19">
        <v>340.30544771573602</v>
      </c>
      <c r="S53" s="19">
        <v>82.905182375634496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3.498641598881326</v>
      </c>
      <c r="E54" s="19">
        <f t="shared" si="3"/>
        <v>53970.045304343337</v>
      </c>
      <c r="F54" s="19">
        <f t="shared" si="4"/>
        <v>0</v>
      </c>
      <c r="G54" s="19">
        <v>0</v>
      </c>
      <c r="H54" s="19">
        <v>0</v>
      </c>
      <c r="I54" s="19">
        <f t="shared" si="5"/>
        <v>53970.045304343337</v>
      </c>
      <c r="J54" s="19">
        <v>8232.7187752388108</v>
      </c>
      <c r="K54" s="19">
        <f t="shared" si="6"/>
        <v>45737.326529104525</v>
      </c>
      <c r="L54" s="19">
        <v>32212.249729949199</v>
      </c>
      <c r="M54" s="19">
        <v>9728.0994184446699</v>
      </c>
      <c r="N54" s="19">
        <v>0</v>
      </c>
      <c r="O54" s="19">
        <v>0</v>
      </c>
      <c r="P54" s="19">
        <v>0</v>
      </c>
      <c r="Q54" s="19">
        <v>0</v>
      </c>
      <c r="R54" s="19">
        <v>3053.1654822334999</v>
      </c>
      <c r="S54" s="19">
        <v>743.811898477157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9.5834704290345074E-2</v>
      </c>
      <c r="E55" s="19">
        <f t="shared" si="3"/>
        <v>1478.346148382863</v>
      </c>
      <c r="F55" s="19">
        <f t="shared" si="4"/>
        <v>0</v>
      </c>
      <c r="G55" s="19">
        <v>0</v>
      </c>
      <c r="H55" s="19">
        <v>0</v>
      </c>
      <c r="I55" s="19">
        <f t="shared" si="5"/>
        <v>1478.346148382863</v>
      </c>
      <c r="J55" s="19">
        <v>225.51042941433499</v>
      </c>
      <c r="K55" s="19">
        <f t="shared" si="6"/>
        <v>1252.835718968528</v>
      </c>
      <c r="L55" s="19">
        <v>882.35714923857904</v>
      </c>
      <c r="M55" s="19">
        <v>266.47185907005098</v>
      </c>
      <c r="N55" s="19">
        <v>0</v>
      </c>
      <c r="O55" s="19">
        <v>0</v>
      </c>
      <c r="P55" s="19">
        <v>0</v>
      </c>
      <c r="Q55" s="19">
        <v>0</v>
      </c>
      <c r="R55" s="19">
        <v>83.632233502537801</v>
      </c>
      <c r="S55" s="19">
        <v>20.3744771573603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0.13170441930011015</v>
      </c>
      <c r="E56" s="19">
        <f t="shared" si="3"/>
        <v>2031.6723721234994</v>
      </c>
      <c r="F56" s="19">
        <f t="shared" si="4"/>
        <v>0</v>
      </c>
      <c r="G56" s="19">
        <v>0</v>
      </c>
      <c r="H56" s="19">
        <v>0</v>
      </c>
      <c r="I56" s="19">
        <f t="shared" si="5"/>
        <v>2031.6723721234994</v>
      </c>
      <c r="J56" s="19">
        <v>309.91612456121197</v>
      </c>
      <c r="K56" s="19">
        <f t="shared" si="6"/>
        <v>1721.7562475622874</v>
      </c>
      <c r="L56" s="19">
        <v>1212.6122453896401</v>
      </c>
      <c r="M56" s="19">
        <v>366.20889810767301</v>
      </c>
      <c r="N56" s="19">
        <v>0</v>
      </c>
      <c r="O56" s="19">
        <v>0</v>
      </c>
      <c r="P56" s="19">
        <v>0</v>
      </c>
      <c r="Q56" s="19">
        <v>0</v>
      </c>
      <c r="R56" s="19">
        <v>114.93471837563401</v>
      </c>
      <c r="S56" s="19">
        <v>28.000385689340099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0.25915863695417229</v>
      </c>
      <c r="E57" s="19">
        <f t="shared" si="3"/>
        <v>3997.7811336550617</v>
      </c>
      <c r="F57" s="19">
        <f t="shared" si="4"/>
        <v>0</v>
      </c>
      <c r="G57" s="19">
        <v>0</v>
      </c>
      <c r="H57" s="19">
        <v>0</v>
      </c>
      <c r="I57" s="19">
        <f t="shared" si="5"/>
        <v>3997.7811336550617</v>
      </c>
      <c r="J57" s="19">
        <v>609.83102038805998</v>
      </c>
      <c r="K57" s="19">
        <f t="shared" si="6"/>
        <v>3387.9501132670016</v>
      </c>
      <c r="L57" s="19">
        <v>2386.0925725888301</v>
      </c>
      <c r="M57" s="19">
        <v>720.59995692182702</v>
      </c>
      <c r="N57" s="19">
        <v>0</v>
      </c>
      <c r="O57" s="19">
        <v>0</v>
      </c>
      <c r="P57" s="19">
        <v>0</v>
      </c>
      <c r="Q57" s="19">
        <v>0</v>
      </c>
      <c r="R57" s="19">
        <v>226.16040609136999</v>
      </c>
      <c r="S57" s="19">
        <v>55.097177664974502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0.2012150850418353</v>
      </c>
      <c r="E58" s="19">
        <f t="shared" si="3"/>
        <v>3103.9439018553517</v>
      </c>
      <c r="F58" s="19">
        <f t="shared" si="4"/>
        <v>0</v>
      </c>
      <c r="G58" s="19">
        <v>0</v>
      </c>
      <c r="H58" s="19">
        <v>0</v>
      </c>
      <c r="I58" s="19">
        <f t="shared" si="5"/>
        <v>3103.9439018553517</v>
      </c>
      <c r="J58" s="19">
        <v>473.48296807962998</v>
      </c>
      <c r="K58" s="19">
        <f t="shared" si="6"/>
        <v>2630.4609337757215</v>
      </c>
      <c r="L58" s="19">
        <v>1852.60204156751</v>
      </c>
      <c r="M58" s="19">
        <v>559.48581655338899</v>
      </c>
      <c r="N58" s="19">
        <v>0</v>
      </c>
      <c r="O58" s="19">
        <v>0</v>
      </c>
      <c r="P58" s="19">
        <v>0</v>
      </c>
      <c r="Q58" s="19">
        <v>0</v>
      </c>
      <c r="R58" s="19">
        <v>175.59470862944201</v>
      </c>
      <c r="S58" s="19">
        <v>42.778367025380803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9.8185490371269016E-2</v>
      </c>
      <c r="E62" s="19">
        <f t="shared" si="7"/>
        <v>1514.6093744671957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1514.6093744671957</v>
      </c>
      <c r="J62" s="19">
        <f t="shared" si="7"/>
        <v>231.04210796957221</v>
      </c>
      <c r="K62" s="19">
        <f t="shared" si="7"/>
        <v>1283.5672664976235</v>
      </c>
      <c r="L62" s="19">
        <f t="shared" si="7"/>
        <v>673.13908434517703</v>
      </c>
      <c r="M62" s="19">
        <f t="shared" si="7"/>
        <v>203.2880034722437</v>
      </c>
      <c r="N62" s="19">
        <f t="shared" si="7"/>
        <v>352.84400000000005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36.908548223350095</v>
      </c>
      <c r="S62" s="19">
        <f t="shared" si="7"/>
        <v>17.387630456852762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E63/1285.5/12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0</v>
      </c>
      <c r="E66" s="19">
        <f t="shared" si="9"/>
        <v>0</v>
      </c>
      <c r="F66" s="19">
        <f t="shared" si="10"/>
        <v>0</v>
      </c>
      <c r="G66" s="19">
        <v>0</v>
      </c>
      <c r="H66" s="19">
        <v>0</v>
      </c>
      <c r="I66" s="19">
        <f t="shared" si="11"/>
        <v>0</v>
      </c>
      <c r="J66" s="19">
        <v>0</v>
      </c>
      <c r="K66" s="19">
        <f t="shared" si="12"/>
        <v>0</v>
      </c>
      <c r="L66" s="19">
        <v>0</v>
      </c>
      <c r="M66" s="19">
        <v>0</v>
      </c>
      <c r="N66" s="19">
        <v>0</v>
      </c>
      <c r="O66" s="19">
        <v>0</v>
      </c>
      <c r="P66" s="19">
        <v>0</v>
      </c>
      <c r="Q66" s="19">
        <v>0</v>
      </c>
      <c r="R66" s="19">
        <v>0</v>
      </c>
      <c r="S66" s="19">
        <v>0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4.7186828859136741E-2</v>
      </c>
      <c r="E67" s="19">
        <f t="shared" si="9"/>
        <v>727.90402198104334</v>
      </c>
      <c r="F67" s="19">
        <f t="shared" si="10"/>
        <v>0</v>
      </c>
      <c r="G67" s="19">
        <v>0</v>
      </c>
      <c r="H67" s="19">
        <v>0</v>
      </c>
      <c r="I67" s="19">
        <f t="shared" si="11"/>
        <v>727.90402198104334</v>
      </c>
      <c r="J67" s="19">
        <v>111.036206742871</v>
      </c>
      <c r="K67" s="19">
        <f t="shared" si="12"/>
        <v>616.8678152381724</v>
      </c>
      <c r="L67" s="19">
        <v>192.937954111675</v>
      </c>
      <c r="M67" s="19">
        <v>58.267262141725901</v>
      </c>
      <c r="N67" s="19">
        <v>350.1</v>
      </c>
      <c r="O67" s="19">
        <v>0</v>
      </c>
      <c r="P67" s="19">
        <v>0</v>
      </c>
      <c r="Q67" s="19">
        <v>0</v>
      </c>
      <c r="R67" s="19">
        <v>10.5788832487309</v>
      </c>
      <c r="S67" s="19">
        <v>4.9837157360406001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2.5499330756066137E-2</v>
      </c>
      <c r="E68" s="19">
        <f t="shared" si="9"/>
        <v>393.35267624307619</v>
      </c>
      <c r="F68" s="19">
        <f t="shared" si="10"/>
        <v>0</v>
      </c>
      <c r="G68" s="19">
        <v>0</v>
      </c>
      <c r="H68" s="19">
        <v>0</v>
      </c>
      <c r="I68" s="19">
        <f t="shared" si="11"/>
        <v>393.35267624307619</v>
      </c>
      <c r="J68" s="19">
        <v>60.002950613350599</v>
      </c>
      <c r="K68" s="19">
        <f t="shared" si="12"/>
        <v>333.34972562972558</v>
      </c>
      <c r="L68" s="19">
        <v>240.100565116751</v>
      </c>
      <c r="M68" s="19">
        <v>72.510370665258904</v>
      </c>
      <c r="N68" s="19">
        <v>1.3720000000000001</v>
      </c>
      <c r="O68" s="19">
        <v>0</v>
      </c>
      <c r="P68" s="19">
        <v>0</v>
      </c>
      <c r="Q68" s="19">
        <v>0</v>
      </c>
      <c r="R68" s="19">
        <v>13.164832487309599</v>
      </c>
      <c r="S68" s="19">
        <v>6.2019573604060803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2.5499330756066137E-2</v>
      </c>
      <c r="E69" s="19">
        <f t="shared" si="9"/>
        <v>393.35267624307619</v>
      </c>
      <c r="F69" s="19">
        <f t="shared" si="10"/>
        <v>0</v>
      </c>
      <c r="G69" s="19">
        <v>0</v>
      </c>
      <c r="H69" s="19">
        <v>0</v>
      </c>
      <c r="I69" s="19">
        <f t="shared" si="11"/>
        <v>393.35267624307619</v>
      </c>
      <c r="J69" s="19">
        <v>60.002950613350599</v>
      </c>
      <c r="K69" s="19">
        <f t="shared" si="12"/>
        <v>333.34972562972558</v>
      </c>
      <c r="L69" s="19">
        <v>240.100565116751</v>
      </c>
      <c r="M69" s="19">
        <v>72.510370665258904</v>
      </c>
      <c r="N69" s="19">
        <v>1.3720000000000001</v>
      </c>
      <c r="O69" s="19">
        <v>0</v>
      </c>
      <c r="P69" s="19">
        <v>0</v>
      </c>
      <c r="Q69" s="19">
        <v>0</v>
      </c>
      <c r="R69" s="19">
        <v>13.164832487309599</v>
      </c>
      <c r="S69" s="19">
        <v>6.2019573604060803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SUM(D71:D77)</f>
        <v>0.75106402203226519</v>
      </c>
      <c r="E70" s="19">
        <f t="shared" si="13"/>
        <v>11585.913603869725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11585.913603869725</v>
      </c>
      <c r="J70" s="19">
        <f t="shared" si="13"/>
        <v>1767.3427531326693</v>
      </c>
      <c r="K70" s="19">
        <f t="shared" si="13"/>
        <v>9818.5708507370546</v>
      </c>
      <c r="L70" s="19">
        <f t="shared" si="13"/>
        <v>2484.7952162436541</v>
      </c>
      <c r="M70" s="19">
        <f t="shared" si="13"/>
        <v>750.40815530558382</v>
      </c>
      <c r="N70" s="19">
        <f t="shared" si="13"/>
        <v>6424.5599999999995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82.44796852791859</v>
      </c>
      <c r="S70" s="19">
        <f t="shared" si="13"/>
        <v>76.359510659898305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33.75">
      <c r="A71" s="17" t="s">
        <v>134</v>
      </c>
      <c r="B71" s="18" t="s">
        <v>169</v>
      </c>
      <c r="C71" s="18"/>
      <c r="D71" s="19">
        <f t="shared" ref="D71:D77" si="14">E71/1285.5/12</f>
        <v>7.7220374656276194E-2</v>
      </c>
      <c r="E71" s="19">
        <f t="shared" ref="E71:E77" si="15">F71+I71</f>
        <v>1191.2014994477165</v>
      </c>
      <c r="F71" s="19">
        <f t="shared" ref="F71:F77" si="16">SUM(G71:H71)</f>
        <v>0</v>
      </c>
      <c r="G71" s="19">
        <v>0</v>
      </c>
      <c r="H71" s="19">
        <v>0</v>
      </c>
      <c r="I71" s="19">
        <f t="shared" ref="I71:I77" si="17">SUM(J71:K71)</f>
        <v>1191.2014994477165</v>
      </c>
      <c r="J71" s="19">
        <v>181.70870330558401</v>
      </c>
      <c r="K71" s="19">
        <f t="shared" ref="K71:K77" si="18">SUM(L71:U71)</f>
        <v>1009.4927961421324</v>
      </c>
      <c r="L71" s="19">
        <v>184.47167512690399</v>
      </c>
      <c r="M71" s="19">
        <v>55.710445888324898</v>
      </c>
      <c r="N71" s="19">
        <v>760</v>
      </c>
      <c r="O71" s="19">
        <v>0</v>
      </c>
      <c r="P71" s="19">
        <v>0</v>
      </c>
      <c r="Q71" s="19">
        <v>0</v>
      </c>
      <c r="R71" s="19">
        <v>5.2558629441624403</v>
      </c>
      <c r="S71" s="19">
        <v>4.0548121827411201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22.5">
      <c r="A72" s="17" t="s">
        <v>136</v>
      </c>
      <c r="B72" s="18" t="s">
        <v>135</v>
      </c>
      <c r="C72" s="18"/>
      <c r="D72" s="19">
        <f t="shared" si="14"/>
        <v>3.1553100434177674E-2</v>
      </c>
      <c r="E72" s="19">
        <f t="shared" si="15"/>
        <v>486.73812729762477</v>
      </c>
      <c r="F72" s="19">
        <f t="shared" si="16"/>
        <v>0</v>
      </c>
      <c r="G72" s="19">
        <v>0</v>
      </c>
      <c r="H72" s="19">
        <v>0</v>
      </c>
      <c r="I72" s="19">
        <f t="shared" si="17"/>
        <v>486.73812729762477</v>
      </c>
      <c r="J72" s="19">
        <v>74.248188909807197</v>
      </c>
      <c r="K72" s="19">
        <f t="shared" si="18"/>
        <v>412.48993838781757</v>
      </c>
      <c r="L72" s="19">
        <v>140.84574213197999</v>
      </c>
      <c r="M72" s="19">
        <v>42.535414123857898</v>
      </c>
      <c r="N72" s="19">
        <v>222</v>
      </c>
      <c r="O72" s="19">
        <v>0</v>
      </c>
      <c r="P72" s="19">
        <v>0</v>
      </c>
      <c r="Q72" s="19">
        <v>0</v>
      </c>
      <c r="R72" s="19">
        <v>4.0128974619289401</v>
      </c>
      <c r="S72" s="19">
        <v>3.0958846700507601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22.5">
      <c r="A73" s="17" t="s">
        <v>138</v>
      </c>
      <c r="B73" s="18" t="s">
        <v>170</v>
      </c>
      <c r="C73" s="18"/>
      <c r="D73" s="19">
        <f t="shared" si="14"/>
        <v>0.17107939672554937</v>
      </c>
      <c r="E73" s="19">
        <f t="shared" si="15"/>
        <v>2639.0707738883243</v>
      </c>
      <c r="F73" s="19">
        <f t="shared" si="16"/>
        <v>0</v>
      </c>
      <c r="G73" s="19">
        <v>0</v>
      </c>
      <c r="H73" s="19">
        <v>0</v>
      </c>
      <c r="I73" s="19">
        <f t="shared" si="17"/>
        <v>2639.0707738883243</v>
      </c>
      <c r="J73" s="19">
        <v>402.57011805076098</v>
      </c>
      <c r="K73" s="19">
        <f t="shared" si="18"/>
        <v>2236.5006558375635</v>
      </c>
      <c r="L73" s="19">
        <v>517.81522842639595</v>
      </c>
      <c r="M73" s="19">
        <v>156.38019898477199</v>
      </c>
      <c r="N73" s="19">
        <v>1536.17</v>
      </c>
      <c r="O73" s="19">
        <v>0</v>
      </c>
      <c r="P73" s="19">
        <v>0</v>
      </c>
      <c r="Q73" s="19">
        <v>0</v>
      </c>
      <c r="R73" s="19">
        <v>14.7532994923857</v>
      </c>
      <c r="S73" s="19">
        <v>11.3819289340101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22.5">
      <c r="A74" s="17" t="s">
        <v>140</v>
      </c>
      <c r="B74" s="18" t="s">
        <v>171</v>
      </c>
      <c r="C74" s="18"/>
      <c r="D74" s="19">
        <f t="shared" si="14"/>
        <v>0.25944716670187645</v>
      </c>
      <c r="E74" s="19">
        <f t="shared" si="15"/>
        <v>4002.231993543146</v>
      </c>
      <c r="F74" s="19">
        <f t="shared" si="16"/>
        <v>0</v>
      </c>
      <c r="G74" s="19">
        <v>0</v>
      </c>
      <c r="H74" s="19">
        <v>0</v>
      </c>
      <c r="I74" s="19">
        <f t="shared" si="17"/>
        <v>4002.231993543146</v>
      </c>
      <c r="J74" s="19">
        <v>610.509965116751</v>
      </c>
      <c r="K74" s="19">
        <f t="shared" si="18"/>
        <v>3391.7220284263949</v>
      </c>
      <c r="L74" s="19">
        <v>553.12081218274</v>
      </c>
      <c r="M74" s="19">
        <v>167.04248527918801</v>
      </c>
      <c r="N74" s="19">
        <v>2632.39</v>
      </c>
      <c r="O74" s="19">
        <v>0</v>
      </c>
      <c r="P74" s="19">
        <v>0</v>
      </c>
      <c r="Q74" s="19">
        <v>0</v>
      </c>
      <c r="R74" s="19">
        <v>19.685279187817201</v>
      </c>
      <c r="S74" s="19">
        <v>19.483451776649702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15">
      <c r="A75" s="17" t="s">
        <v>149</v>
      </c>
      <c r="B75" s="18" t="s">
        <v>137</v>
      </c>
      <c r="C75" s="18"/>
      <c r="D75" s="19">
        <f t="shared" si="14"/>
        <v>0.1077772152081823</v>
      </c>
      <c r="E75" s="19">
        <f t="shared" si="15"/>
        <v>1662.5713218014203</v>
      </c>
      <c r="F75" s="19">
        <f t="shared" si="16"/>
        <v>0</v>
      </c>
      <c r="G75" s="19">
        <v>0</v>
      </c>
      <c r="H75" s="19">
        <v>0</v>
      </c>
      <c r="I75" s="19">
        <f t="shared" si="17"/>
        <v>1662.5713218014203</v>
      </c>
      <c r="J75" s="19">
        <v>253.61257451208101</v>
      </c>
      <c r="K75" s="19">
        <f t="shared" si="18"/>
        <v>1408.9587472893393</v>
      </c>
      <c r="L75" s="19">
        <v>530.99597969543095</v>
      </c>
      <c r="M75" s="19">
        <v>160.36078586802</v>
      </c>
      <c r="N75" s="19">
        <v>680</v>
      </c>
      <c r="O75" s="19">
        <v>0</v>
      </c>
      <c r="P75" s="19">
        <v>0</v>
      </c>
      <c r="Q75" s="19">
        <v>0</v>
      </c>
      <c r="R75" s="19">
        <v>18.8978680203045</v>
      </c>
      <c r="S75" s="19">
        <v>18.704113705583701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 ht="15">
      <c r="A76" s="17" t="s">
        <v>151</v>
      </c>
      <c r="B76" s="18" t="s">
        <v>139</v>
      </c>
      <c r="C76" s="18"/>
      <c r="D76" s="19">
        <f t="shared" si="14"/>
        <v>6.0757158385906569E-2</v>
      </c>
      <c r="E76" s="19">
        <f t="shared" si="15"/>
        <v>937.23992526099482</v>
      </c>
      <c r="F76" s="19">
        <f t="shared" si="16"/>
        <v>0</v>
      </c>
      <c r="G76" s="19">
        <v>0</v>
      </c>
      <c r="H76" s="19">
        <v>0</v>
      </c>
      <c r="I76" s="19">
        <f t="shared" si="17"/>
        <v>937.23992526099482</v>
      </c>
      <c r="J76" s="19">
        <v>142.96880215845701</v>
      </c>
      <c r="K76" s="19">
        <f t="shared" si="18"/>
        <v>794.27112310253779</v>
      </c>
      <c r="L76" s="19">
        <v>371.69718578680198</v>
      </c>
      <c r="M76" s="19">
        <v>112.252550107614</v>
      </c>
      <c r="N76" s="19">
        <v>284</v>
      </c>
      <c r="O76" s="19">
        <v>0</v>
      </c>
      <c r="P76" s="19">
        <v>0</v>
      </c>
      <c r="Q76" s="19">
        <v>0</v>
      </c>
      <c r="R76" s="19">
        <v>13.2285076142132</v>
      </c>
      <c r="S76" s="19">
        <v>13.0928795939086</v>
      </c>
      <c r="T76" s="19">
        <v>0</v>
      </c>
      <c r="U76" s="19">
        <v>0</v>
      </c>
      <c r="V76" s="16"/>
      <c r="W76" s="16"/>
      <c r="X76" s="16"/>
      <c r="Y76" s="16"/>
      <c r="Z76" s="16"/>
    </row>
    <row r="77" spans="1:26" ht="15">
      <c r="A77" s="17" t="s">
        <v>157</v>
      </c>
      <c r="B77" s="18" t="s">
        <v>147</v>
      </c>
      <c r="C77" s="18"/>
      <c r="D77" s="19">
        <f t="shared" si="14"/>
        <v>4.3229609920296695E-2</v>
      </c>
      <c r="E77" s="19">
        <f t="shared" si="15"/>
        <v>666.85996263049685</v>
      </c>
      <c r="F77" s="19">
        <f t="shared" si="16"/>
        <v>0</v>
      </c>
      <c r="G77" s="19">
        <v>0</v>
      </c>
      <c r="H77" s="19">
        <v>0</v>
      </c>
      <c r="I77" s="19">
        <f t="shared" si="17"/>
        <v>666.85996263049685</v>
      </c>
      <c r="J77" s="19">
        <v>101.724401079228</v>
      </c>
      <c r="K77" s="19">
        <f t="shared" si="18"/>
        <v>565.13556155126889</v>
      </c>
      <c r="L77" s="19">
        <v>185.84859289340099</v>
      </c>
      <c r="M77" s="19">
        <v>56.126275053806999</v>
      </c>
      <c r="N77" s="19">
        <v>310</v>
      </c>
      <c r="O77" s="19">
        <v>0</v>
      </c>
      <c r="P77" s="19">
        <v>0</v>
      </c>
      <c r="Q77" s="19">
        <v>0</v>
      </c>
      <c r="R77" s="19">
        <v>6.6142538071065999</v>
      </c>
      <c r="S77" s="19">
        <v>6.5464397969543198</v>
      </c>
      <c r="T77" s="19">
        <v>0</v>
      </c>
      <c r="U77" s="19">
        <v>0</v>
      </c>
      <c r="V77" s="16"/>
      <c r="W77" s="16"/>
      <c r="X77" s="16"/>
      <c r="Y77" s="16"/>
      <c r="Z77" s="16"/>
    </row>
    <row r="78" spans="1:26">
      <c r="A78" s="13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6">
      <c r="A79" s="93" t="s">
        <v>142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>
      <c r="A81" s="93" t="s">
        <v>144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18">
      <c r="A82" s="93" t="s">
        <v>143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</sheetData>
  <mergeCells count="22">
    <mergeCell ref="A14:U14"/>
    <mergeCell ref="A8:U8"/>
    <mergeCell ref="A9:U9"/>
    <mergeCell ref="A10:U10"/>
    <mergeCell ref="A11:U11"/>
    <mergeCell ref="A13:U13"/>
    <mergeCell ref="A82:R82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9:R79"/>
    <mergeCell ref="A80:R80"/>
    <mergeCell ref="A81:R81"/>
  </mergeCells>
  <pageMargins left="0.41666666666666669" right="0.1388888888888889" top="0.75" bottom="0.75" header="0.3" footer="0.3"/>
  <pageSetup paperSize="9" scale="50" orientation="landscape" r:id="rId1"/>
</worksheet>
</file>

<file path=xl/worksheets/sheet24.xml><?xml version="1.0" encoding="utf-8"?>
<worksheet xmlns="http://schemas.openxmlformats.org/spreadsheetml/2006/main" xmlns:r="http://schemas.openxmlformats.org/officeDocument/2006/relationships">
  <sheetPr codeName="Лист8"/>
  <dimension ref="A2:Z78"/>
  <sheetViews>
    <sheetView topLeftCell="A15" zoomScaleNormal="100" workbookViewId="0">
      <selection activeCell="A78" sqref="A78:R78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172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173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SUM(D24:D73)/2+D23</f>
        <v>13.165445581312262</v>
      </c>
      <c r="E22" s="15">
        <f t="shared" si="0"/>
        <v>202900.58112095209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202900.58112095209</v>
      </c>
      <c r="J22" s="15">
        <f t="shared" si="0"/>
        <v>30950.93610319608</v>
      </c>
      <c r="K22" s="15">
        <f t="shared" si="0"/>
        <v>171949.64501775597</v>
      </c>
      <c r="L22" s="15">
        <f t="shared" si="0"/>
        <v>123422.33027887275</v>
      </c>
      <c r="M22" s="15">
        <f t="shared" si="0"/>
        <v>37273.543744219554</v>
      </c>
      <c r="N22" s="15">
        <f t="shared" si="0"/>
        <v>1877.2660000000001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7292.8068458714069</v>
      </c>
      <c r="S22" s="15">
        <f t="shared" si="0"/>
        <v>1510.8644805522845</v>
      </c>
      <c r="T22" s="15">
        <f t="shared" si="0"/>
        <v>373.03366824000102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E23/1284.3/12</f>
        <v>2.5913240556109951</v>
      </c>
      <c r="E23" s="19">
        <f>F23+I23</f>
        <v>39936.449815454413</v>
      </c>
      <c r="F23" s="19">
        <f>SUM(G23:H23)</f>
        <v>0</v>
      </c>
      <c r="G23" s="19">
        <v>0</v>
      </c>
      <c r="H23" s="19">
        <v>0</v>
      </c>
      <c r="I23" s="19">
        <f>SUM(J23:K23)</f>
        <v>39936.449815454413</v>
      </c>
      <c r="J23" s="19">
        <v>6092.0008193065996</v>
      </c>
      <c r="K23" s="19">
        <f>SUM(L23:U23)</f>
        <v>33844.44899614781</v>
      </c>
      <c r="L23" s="19">
        <v>24895.1242687464</v>
      </c>
      <c r="M23" s="19">
        <v>7518.32752916141</v>
      </c>
      <c r="N23" s="19">
        <v>0</v>
      </c>
      <c r="O23" s="19">
        <v>0</v>
      </c>
      <c r="P23" s="19">
        <v>0</v>
      </c>
      <c r="Q23" s="19">
        <v>0</v>
      </c>
      <c r="R23" s="19">
        <v>1057.96353</v>
      </c>
      <c r="S23" s="19">
        <v>0</v>
      </c>
      <c r="T23" s="19">
        <v>373.03366824000102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10.350209953911239</v>
      </c>
      <c r="E24" s="19">
        <f t="shared" si="1"/>
        <v>159513.29572569841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159513.29572569841</v>
      </c>
      <c r="J24" s="19">
        <f t="shared" si="1"/>
        <v>24332.536636123496</v>
      </c>
      <c r="K24" s="19">
        <f t="shared" si="1"/>
        <v>135180.75908957495</v>
      </c>
      <c r="L24" s="19">
        <f t="shared" si="1"/>
        <v>97579.958327722299</v>
      </c>
      <c r="M24" s="19">
        <f t="shared" si="1"/>
        <v>29469.147414972111</v>
      </c>
      <c r="N24" s="19">
        <f t="shared" si="1"/>
        <v>256.8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6194.1438519120165</v>
      </c>
      <c r="S24" s="19">
        <f t="shared" si="1"/>
        <v>1480.909494968528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E25/1284.3/12</f>
        <v>0</v>
      </c>
      <c r="E25" s="19">
        <f t="shared" ref="E25:E61" si="3">F25+I25</f>
        <v>0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0</v>
      </c>
      <c r="J25" s="19">
        <v>0</v>
      </c>
      <c r="K25" s="19">
        <f t="shared" ref="K25:K61" si="6">SUM(L25:U25)</f>
        <v>0</v>
      </c>
      <c r="L25" s="19">
        <v>0</v>
      </c>
      <c r="M25" s="19">
        <v>0</v>
      </c>
      <c r="N25" s="19">
        <v>0</v>
      </c>
      <c r="O25" s="19">
        <v>0</v>
      </c>
      <c r="P25" s="19">
        <v>0</v>
      </c>
      <c r="Q25" s="19">
        <v>0</v>
      </c>
      <c r="R25" s="19">
        <v>0</v>
      </c>
      <c r="S25" s="19">
        <v>0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0.10189608996966509</v>
      </c>
      <c r="E26" s="19">
        <f t="shared" si="3"/>
        <v>1570.3817801764906</v>
      </c>
      <c r="F26" s="19">
        <f t="shared" si="4"/>
        <v>0</v>
      </c>
      <c r="G26" s="19">
        <v>0</v>
      </c>
      <c r="H26" s="19">
        <v>0</v>
      </c>
      <c r="I26" s="19">
        <f t="shared" si="5"/>
        <v>1570.3817801764906</v>
      </c>
      <c r="J26" s="19">
        <v>239.54976307777</v>
      </c>
      <c r="K26" s="19">
        <f t="shared" si="6"/>
        <v>1330.8320170987206</v>
      </c>
      <c r="L26" s="19">
        <v>771.25471382741102</v>
      </c>
      <c r="M26" s="19">
        <v>232.91892357587801</v>
      </c>
      <c r="N26" s="19">
        <v>256.8</v>
      </c>
      <c r="O26" s="19">
        <v>0</v>
      </c>
      <c r="P26" s="19">
        <v>0</v>
      </c>
      <c r="Q26" s="19">
        <v>0</v>
      </c>
      <c r="R26" s="19">
        <v>67.5979695431473</v>
      </c>
      <c r="S26" s="19">
        <v>2.2604101522842699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3.6317380944497858E-2</v>
      </c>
      <c r="E27" s="19">
        <f t="shared" si="3"/>
        <v>559.7089481642231</v>
      </c>
      <c r="F27" s="19">
        <f t="shared" si="4"/>
        <v>0</v>
      </c>
      <c r="G27" s="19">
        <v>0</v>
      </c>
      <c r="H27" s="19">
        <v>0</v>
      </c>
      <c r="I27" s="19">
        <f t="shared" si="5"/>
        <v>559.7089481642231</v>
      </c>
      <c r="J27" s="19">
        <v>85.379331075898406</v>
      </c>
      <c r="K27" s="19">
        <f t="shared" si="6"/>
        <v>474.32961708832471</v>
      </c>
      <c r="L27" s="19">
        <v>202.98356954314701</v>
      </c>
      <c r="M27" s="19">
        <v>61.301038002030502</v>
      </c>
      <c r="N27" s="19">
        <v>0</v>
      </c>
      <c r="O27" s="19">
        <v>199.8</v>
      </c>
      <c r="P27" s="19">
        <v>0</v>
      </c>
      <c r="Q27" s="19">
        <v>0</v>
      </c>
      <c r="R27" s="19">
        <v>5.7832934010152099</v>
      </c>
      <c r="S27" s="19">
        <v>4.4617161421319702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3.3688289822665154E-2</v>
      </c>
      <c r="E28" s="19">
        <f t="shared" si="3"/>
        <v>519.1904474309863</v>
      </c>
      <c r="F28" s="19">
        <f t="shared" si="4"/>
        <v>0</v>
      </c>
      <c r="G28" s="19">
        <v>0</v>
      </c>
      <c r="H28" s="19">
        <v>0</v>
      </c>
      <c r="I28" s="19">
        <f t="shared" si="5"/>
        <v>519.1904474309863</v>
      </c>
      <c r="J28" s="19">
        <v>79.198542828455501</v>
      </c>
      <c r="K28" s="19">
        <f t="shared" si="6"/>
        <v>439.99190460253084</v>
      </c>
      <c r="L28" s="19">
        <v>323.61380515735999</v>
      </c>
      <c r="M28" s="19">
        <v>97.731369157522806</v>
      </c>
      <c r="N28" s="19">
        <v>0</v>
      </c>
      <c r="O28" s="19">
        <v>0</v>
      </c>
      <c r="P28" s="19">
        <v>0</v>
      </c>
      <c r="Q28" s="19">
        <v>0</v>
      </c>
      <c r="R28" s="19">
        <v>15.459790186125201</v>
      </c>
      <c r="S28" s="19">
        <v>3.1869401015228398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0.14437838495427949</v>
      </c>
      <c r="E29" s="19">
        <f t="shared" si="3"/>
        <v>2225.1019175613737</v>
      </c>
      <c r="F29" s="19">
        <f t="shared" si="4"/>
        <v>0</v>
      </c>
      <c r="G29" s="19">
        <v>0</v>
      </c>
      <c r="H29" s="19">
        <v>0</v>
      </c>
      <c r="I29" s="19">
        <f t="shared" si="5"/>
        <v>2225.1019175613737</v>
      </c>
      <c r="J29" s="19">
        <v>339.42232640766701</v>
      </c>
      <c r="K29" s="19">
        <f t="shared" si="6"/>
        <v>1885.6795911537065</v>
      </c>
      <c r="L29" s="19">
        <v>1386.9163078172601</v>
      </c>
      <c r="M29" s="19">
        <v>418.84872496081198</v>
      </c>
      <c r="N29" s="19">
        <v>0</v>
      </c>
      <c r="O29" s="19">
        <v>0</v>
      </c>
      <c r="P29" s="19">
        <v>0</v>
      </c>
      <c r="Q29" s="19">
        <v>0</v>
      </c>
      <c r="R29" s="19">
        <v>66.256243654822399</v>
      </c>
      <c r="S29" s="19">
        <v>13.6583147208122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4.1071790912605953E-2</v>
      </c>
      <c r="E30" s="19">
        <f t="shared" si="3"/>
        <v>632.98201282871787</v>
      </c>
      <c r="F30" s="19">
        <f t="shared" si="4"/>
        <v>0</v>
      </c>
      <c r="G30" s="19">
        <v>0</v>
      </c>
      <c r="H30" s="19">
        <v>0</v>
      </c>
      <c r="I30" s="19">
        <f t="shared" si="5"/>
        <v>632.98201282871787</v>
      </c>
      <c r="J30" s="19">
        <v>96.556578228109501</v>
      </c>
      <c r="K30" s="19">
        <f t="shared" si="6"/>
        <v>536.42543460060836</v>
      </c>
      <c r="L30" s="19">
        <v>377.79799065989801</v>
      </c>
      <c r="M30" s="19">
        <v>114.09499317928901</v>
      </c>
      <c r="N30" s="19">
        <v>0</v>
      </c>
      <c r="O30" s="19">
        <v>0</v>
      </c>
      <c r="P30" s="19">
        <v>0</v>
      </c>
      <c r="Q30" s="19">
        <v>0</v>
      </c>
      <c r="R30" s="19">
        <v>35.808730964467003</v>
      </c>
      <c r="S30" s="19">
        <v>8.7237197969543203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0.73632976326682475</v>
      </c>
      <c r="E31" s="19">
        <f t="shared" si="3"/>
        <v>11348.019779562996</v>
      </c>
      <c r="F31" s="19">
        <f t="shared" si="4"/>
        <v>0</v>
      </c>
      <c r="G31" s="19">
        <v>0</v>
      </c>
      <c r="H31" s="19">
        <v>0</v>
      </c>
      <c r="I31" s="19">
        <f t="shared" si="5"/>
        <v>11348.019779562996</v>
      </c>
      <c r="J31" s="19">
        <v>1731.0538646790999</v>
      </c>
      <c r="K31" s="19">
        <f t="shared" si="6"/>
        <v>9616.9659148838964</v>
      </c>
      <c r="L31" s="19">
        <v>7073.27316986802</v>
      </c>
      <c r="M31" s="19">
        <v>2136.1284973001402</v>
      </c>
      <c r="N31" s="19">
        <v>0</v>
      </c>
      <c r="O31" s="19">
        <v>0</v>
      </c>
      <c r="P31" s="19">
        <v>0</v>
      </c>
      <c r="Q31" s="19">
        <v>0</v>
      </c>
      <c r="R31" s="19">
        <v>337.906842639594</v>
      </c>
      <c r="S31" s="19">
        <v>69.657405076142098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0.21154320963501039</v>
      </c>
      <c r="E32" s="19">
        <f t="shared" si="3"/>
        <v>3260.2193296109258</v>
      </c>
      <c r="F32" s="19">
        <f t="shared" si="4"/>
        <v>0</v>
      </c>
      <c r="G32" s="19">
        <v>0</v>
      </c>
      <c r="H32" s="19">
        <v>0</v>
      </c>
      <c r="I32" s="19">
        <f t="shared" si="5"/>
        <v>3260.2193296109258</v>
      </c>
      <c r="J32" s="19">
        <v>497.32159265251403</v>
      </c>
      <c r="K32" s="19">
        <f t="shared" si="6"/>
        <v>2762.8977369584118</v>
      </c>
      <c r="L32" s="19">
        <v>2032.10977421385</v>
      </c>
      <c r="M32" s="19">
        <v>613.69715181258198</v>
      </c>
      <c r="N32" s="19">
        <v>0</v>
      </c>
      <c r="O32" s="19">
        <v>0</v>
      </c>
      <c r="P32" s="19">
        <v>0</v>
      </c>
      <c r="Q32" s="19">
        <v>0</v>
      </c>
      <c r="R32" s="19">
        <v>97.078648203045702</v>
      </c>
      <c r="S32" s="19">
        <v>20.012162728934001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0.42308641927002039</v>
      </c>
      <c r="E33" s="19">
        <f t="shared" si="3"/>
        <v>6520.4386592218461</v>
      </c>
      <c r="F33" s="19">
        <f t="shared" si="4"/>
        <v>0</v>
      </c>
      <c r="G33" s="19">
        <v>0</v>
      </c>
      <c r="H33" s="19">
        <v>0</v>
      </c>
      <c r="I33" s="19">
        <f t="shared" si="5"/>
        <v>6520.4386592218461</v>
      </c>
      <c r="J33" s="19">
        <v>994.64318530502703</v>
      </c>
      <c r="K33" s="19">
        <f t="shared" si="6"/>
        <v>5525.795473916819</v>
      </c>
      <c r="L33" s="19">
        <v>4064.2195484276999</v>
      </c>
      <c r="M33" s="19">
        <v>1227.3943036251601</v>
      </c>
      <c r="N33" s="19">
        <v>0</v>
      </c>
      <c r="O33" s="19">
        <v>0</v>
      </c>
      <c r="P33" s="19">
        <v>0</v>
      </c>
      <c r="Q33" s="19">
        <v>0</v>
      </c>
      <c r="R33" s="19">
        <v>194.15729640609101</v>
      </c>
      <c r="S33" s="19">
        <v>40.024325457868002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0.21154320963501039</v>
      </c>
      <c r="E34" s="19">
        <f t="shared" si="3"/>
        <v>3260.2193296109258</v>
      </c>
      <c r="F34" s="19">
        <f t="shared" si="4"/>
        <v>0</v>
      </c>
      <c r="G34" s="19">
        <v>0</v>
      </c>
      <c r="H34" s="19">
        <v>0</v>
      </c>
      <c r="I34" s="19">
        <f t="shared" si="5"/>
        <v>3260.2193296109258</v>
      </c>
      <c r="J34" s="19">
        <v>497.32159265251403</v>
      </c>
      <c r="K34" s="19">
        <f t="shared" si="6"/>
        <v>2762.8977369584118</v>
      </c>
      <c r="L34" s="19">
        <v>2032.10977421385</v>
      </c>
      <c r="M34" s="19">
        <v>613.69715181258198</v>
      </c>
      <c r="N34" s="19">
        <v>0</v>
      </c>
      <c r="O34" s="19">
        <v>0</v>
      </c>
      <c r="P34" s="19">
        <v>0</v>
      </c>
      <c r="Q34" s="19">
        <v>0</v>
      </c>
      <c r="R34" s="19">
        <v>97.078648203045702</v>
      </c>
      <c r="S34" s="19">
        <v>20.012162728934001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0.19421780344049697</v>
      </c>
      <c r="E35" s="19">
        <f t="shared" si="3"/>
        <v>2993.2070995035629</v>
      </c>
      <c r="F35" s="19">
        <f t="shared" si="4"/>
        <v>0</v>
      </c>
      <c r="G35" s="19">
        <v>0</v>
      </c>
      <c r="H35" s="19">
        <v>0</v>
      </c>
      <c r="I35" s="19">
        <f t="shared" si="5"/>
        <v>2993.2070995035629</v>
      </c>
      <c r="J35" s="19">
        <v>456.59091348359402</v>
      </c>
      <c r="K35" s="19">
        <f t="shared" si="6"/>
        <v>2536.6161860199686</v>
      </c>
      <c r="L35" s="19">
        <v>1865.6798172757799</v>
      </c>
      <c r="M35" s="19">
        <v>563.43530481728499</v>
      </c>
      <c r="N35" s="19">
        <v>0</v>
      </c>
      <c r="O35" s="19">
        <v>0</v>
      </c>
      <c r="P35" s="19">
        <v>0</v>
      </c>
      <c r="Q35" s="19">
        <v>0</v>
      </c>
      <c r="R35" s="19">
        <v>89.127898964467093</v>
      </c>
      <c r="S35" s="19">
        <v>18.373164962436601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1.2127784336159491</v>
      </c>
      <c r="E37" s="19">
        <f t="shared" si="3"/>
        <v>18690.856107515559</v>
      </c>
      <c r="F37" s="19">
        <f t="shared" si="4"/>
        <v>0</v>
      </c>
      <c r="G37" s="19">
        <v>0</v>
      </c>
      <c r="H37" s="19">
        <v>0</v>
      </c>
      <c r="I37" s="19">
        <f t="shared" si="5"/>
        <v>18690.856107515559</v>
      </c>
      <c r="J37" s="19">
        <v>2851.1475418244099</v>
      </c>
      <c r="K37" s="19">
        <f t="shared" si="6"/>
        <v>15839.708565691151</v>
      </c>
      <c r="L37" s="19">
        <v>11650.096985665001</v>
      </c>
      <c r="M37" s="19">
        <v>3518.3292896708199</v>
      </c>
      <c r="N37" s="19">
        <v>0</v>
      </c>
      <c r="O37" s="19">
        <v>0</v>
      </c>
      <c r="P37" s="19">
        <v>0</v>
      </c>
      <c r="Q37" s="19">
        <v>0</v>
      </c>
      <c r="R37" s="19">
        <v>556.55244670050797</v>
      </c>
      <c r="S37" s="19">
        <v>114.72984365482201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0.38982163937655429</v>
      </c>
      <c r="E40" s="19">
        <f t="shared" si="3"/>
        <v>6007.7751774157032</v>
      </c>
      <c r="F40" s="19">
        <f t="shared" si="4"/>
        <v>0</v>
      </c>
      <c r="G40" s="19">
        <v>0</v>
      </c>
      <c r="H40" s="19">
        <v>0</v>
      </c>
      <c r="I40" s="19">
        <f t="shared" si="5"/>
        <v>6007.7751774157032</v>
      </c>
      <c r="J40" s="19">
        <v>916.44028130070103</v>
      </c>
      <c r="K40" s="19">
        <f t="shared" si="6"/>
        <v>5091.3348961150023</v>
      </c>
      <c r="L40" s="19">
        <v>3744.6740311066001</v>
      </c>
      <c r="M40" s="19">
        <v>1130.8915573941899</v>
      </c>
      <c r="N40" s="19">
        <v>0</v>
      </c>
      <c r="O40" s="19">
        <v>0</v>
      </c>
      <c r="P40" s="19">
        <v>0</v>
      </c>
      <c r="Q40" s="19">
        <v>0</v>
      </c>
      <c r="R40" s="19">
        <v>178.89185786802</v>
      </c>
      <c r="S40" s="19">
        <v>36.877449746192902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0.25094772858089737</v>
      </c>
      <c r="E41" s="19">
        <f t="shared" si="3"/>
        <v>3867.5060137973574</v>
      </c>
      <c r="F41" s="19">
        <f t="shared" si="4"/>
        <v>0</v>
      </c>
      <c r="G41" s="19">
        <v>0</v>
      </c>
      <c r="H41" s="19">
        <v>0</v>
      </c>
      <c r="I41" s="19">
        <f t="shared" si="5"/>
        <v>3867.5060137973574</v>
      </c>
      <c r="J41" s="19">
        <v>589.95854447756301</v>
      </c>
      <c r="K41" s="19">
        <f t="shared" si="6"/>
        <v>3277.5474693197943</v>
      </c>
      <c r="L41" s="19">
        <v>2423.37526903553</v>
      </c>
      <c r="M41" s="19">
        <v>731.859331248731</v>
      </c>
      <c r="N41" s="19">
        <v>0</v>
      </c>
      <c r="O41" s="19">
        <v>0</v>
      </c>
      <c r="P41" s="19">
        <v>0</v>
      </c>
      <c r="Q41" s="19">
        <v>0</v>
      </c>
      <c r="R41" s="19">
        <v>69.045441624365594</v>
      </c>
      <c r="S41" s="19">
        <v>53.267427411167603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0.77964327875310913</v>
      </c>
      <c r="E42" s="19">
        <f t="shared" si="3"/>
        <v>12015.550354831415</v>
      </c>
      <c r="F42" s="19">
        <f t="shared" si="4"/>
        <v>0</v>
      </c>
      <c r="G42" s="19">
        <v>0</v>
      </c>
      <c r="H42" s="19">
        <v>0</v>
      </c>
      <c r="I42" s="19">
        <f t="shared" si="5"/>
        <v>12015.550354831415</v>
      </c>
      <c r="J42" s="19">
        <v>1832.8805626014</v>
      </c>
      <c r="K42" s="19">
        <f t="shared" si="6"/>
        <v>10182.669792230015</v>
      </c>
      <c r="L42" s="19">
        <v>7489.3480622132001</v>
      </c>
      <c r="M42" s="19">
        <v>2261.7831147883899</v>
      </c>
      <c r="N42" s="19">
        <v>0</v>
      </c>
      <c r="O42" s="19">
        <v>0</v>
      </c>
      <c r="P42" s="19">
        <v>0</v>
      </c>
      <c r="Q42" s="19">
        <v>0</v>
      </c>
      <c r="R42" s="19">
        <v>357.78371573603999</v>
      </c>
      <c r="S42" s="19">
        <v>73.754899492385704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2.19730332466796E-2</v>
      </c>
      <c r="E46" s="19">
        <f t="shared" si="3"/>
        <v>338.6395991845273</v>
      </c>
      <c r="F46" s="19">
        <f t="shared" si="4"/>
        <v>0</v>
      </c>
      <c r="G46" s="19">
        <v>0</v>
      </c>
      <c r="H46" s="19">
        <v>0</v>
      </c>
      <c r="I46" s="19">
        <f t="shared" si="5"/>
        <v>338.6395991845273</v>
      </c>
      <c r="J46" s="19">
        <v>51.656888011199101</v>
      </c>
      <c r="K46" s="19">
        <f t="shared" si="6"/>
        <v>286.9827111733282</v>
      </c>
      <c r="L46" s="19">
        <v>214.15180838984799</v>
      </c>
      <c r="M46" s="19">
        <v>64.673846133734003</v>
      </c>
      <c r="N46" s="19">
        <v>0</v>
      </c>
      <c r="O46" s="19">
        <v>0</v>
      </c>
      <c r="P46" s="19">
        <v>0</v>
      </c>
      <c r="Q46" s="19">
        <v>0</v>
      </c>
      <c r="R46" s="19">
        <v>6.5180588832487398</v>
      </c>
      <c r="S46" s="19">
        <v>1.63899776649746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3.2959549870019395E-2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1.8016760000679821E-2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0.78223998358179314</v>
      </c>
      <c r="E49" s="19">
        <f t="shared" si="3"/>
        <v>12055.569730969164</v>
      </c>
      <c r="F49" s="19">
        <f t="shared" si="4"/>
        <v>0</v>
      </c>
      <c r="G49" s="19">
        <v>0</v>
      </c>
      <c r="H49" s="19">
        <v>0</v>
      </c>
      <c r="I49" s="19">
        <f t="shared" si="5"/>
        <v>12055.569730969164</v>
      </c>
      <c r="J49" s="19">
        <v>1838.98521319869</v>
      </c>
      <c r="K49" s="19">
        <f t="shared" si="6"/>
        <v>10216.584517770474</v>
      </c>
      <c r="L49" s="19">
        <v>7623.8043786785802</v>
      </c>
      <c r="M49" s="19">
        <v>2302.3889223609299</v>
      </c>
      <c r="N49" s="19">
        <v>0</v>
      </c>
      <c r="O49" s="19">
        <v>0</v>
      </c>
      <c r="P49" s="19">
        <v>0</v>
      </c>
      <c r="Q49" s="19">
        <v>0</v>
      </c>
      <c r="R49" s="19">
        <v>232.04289624365501</v>
      </c>
      <c r="S49" s="19">
        <v>58.3483204873096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0.52735279792031065</v>
      </c>
      <c r="E50" s="19">
        <f t="shared" si="3"/>
        <v>8127.3503804286593</v>
      </c>
      <c r="F50" s="19">
        <f t="shared" si="4"/>
        <v>0</v>
      </c>
      <c r="G50" s="19">
        <v>0</v>
      </c>
      <c r="H50" s="19">
        <v>0</v>
      </c>
      <c r="I50" s="19">
        <f t="shared" si="5"/>
        <v>8127.3503804286593</v>
      </c>
      <c r="J50" s="19">
        <v>1239.76531226878</v>
      </c>
      <c r="K50" s="19">
        <f t="shared" si="6"/>
        <v>6887.5850681598795</v>
      </c>
      <c r="L50" s="19">
        <v>5139.6434013563503</v>
      </c>
      <c r="M50" s="19">
        <v>1552.1723072096199</v>
      </c>
      <c r="N50" s="19">
        <v>0</v>
      </c>
      <c r="O50" s="19">
        <v>0</v>
      </c>
      <c r="P50" s="19">
        <v>0</v>
      </c>
      <c r="Q50" s="19">
        <v>0</v>
      </c>
      <c r="R50" s="19">
        <v>156.43341319797</v>
      </c>
      <c r="S50" s="19">
        <v>39.335946395939096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0.13072169928357077</v>
      </c>
      <c r="E51" s="19">
        <f t="shared" si="3"/>
        <v>2014.6305406786792</v>
      </c>
      <c r="F51" s="19">
        <f t="shared" si="4"/>
        <v>0</v>
      </c>
      <c r="G51" s="19">
        <v>0</v>
      </c>
      <c r="H51" s="19">
        <v>0</v>
      </c>
      <c r="I51" s="19">
        <f t="shared" si="5"/>
        <v>2014.6305406786792</v>
      </c>
      <c r="J51" s="19">
        <v>307.31652315437498</v>
      </c>
      <c r="K51" s="19">
        <f t="shared" si="6"/>
        <v>1707.3140175243043</v>
      </c>
      <c r="L51" s="19">
        <v>1234.8029063147201</v>
      </c>
      <c r="M51" s="19">
        <v>372.91047770704603</v>
      </c>
      <c r="N51" s="19">
        <v>0</v>
      </c>
      <c r="O51" s="19">
        <v>0</v>
      </c>
      <c r="P51" s="19">
        <v>0</v>
      </c>
      <c r="Q51" s="19">
        <v>0</v>
      </c>
      <c r="R51" s="19">
        <v>67.704852791878196</v>
      </c>
      <c r="S51" s="19">
        <v>31.895780710659899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0.253456183394898</v>
      </c>
      <c r="E53" s="19">
        <f t="shared" si="3"/>
        <v>3906.1653160088094</v>
      </c>
      <c r="F53" s="19">
        <f t="shared" si="4"/>
        <v>0</v>
      </c>
      <c r="G53" s="19">
        <v>0</v>
      </c>
      <c r="H53" s="19">
        <v>0</v>
      </c>
      <c r="I53" s="19">
        <f t="shared" si="5"/>
        <v>3906.1653160088094</v>
      </c>
      <c r="J53" s="19">
        <v>595.85572617083506</v>
      </c>
      <c r="K53" s="19">
        <f t="shared" si="6"/>
        <v>3310.3095898379743</v>
      </c>
      <c r="L53" s="19">
        <v>2331.4112844670099</v>
      </c>
      <c r="M53" s="19">
        <v>704.08620790903603</v>
      </c>
      <c r="N53" s="19">
        <v>0</v>
      </c>
      <c r="O53" s="19">
        <v>0</v>
      </c>
      <c r="P53" s="19">
        <v>0</v>
      </c>
      <c r="Q53" s="19">
        <v>0</v>
      </c>
      <c r="R53" s="19">
        <v>220.97756345177601</v>
      </c>
      <c r="S53" s="19">
        <v>53.834534010152197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3.0641717694010033</v>
      </c>
      <c r="E54" s="19">
        <f t="shared" si="3"/>
        <v>47223.7896413005</v>
      </c>
      <c r="F54" s="19">
        <f t="shared" si="4"/>
        <v>0</v>
      </c>
      <c r="G54" s="19">
        <v>0</v>
      </c>
      <c r="H54" s="19">
        <v>0</v>
      </c>
      <c r="I54" s="19">
        <f t="shared" si="5"/>
        <v>47223.7896413005</v>
      </c>
      <c r="J54" s="19">
        <v>7203.6289283339702</v>
      </c>
      <c r="K54" s="19">
        <f t="shared" si="6"/>
        <v>40020.160712966528</v>
      </c>
      <c r="L54" s="19">
        <v>28185.7185137056</v>
      </c>
      <c r="M54" s="19">
        <v>8512.0869911390892</v>
      </c>
      <c r="N54" s="19">
        <v>0</v>
      </c>
      <c r="O54" s="19">
        <v>0</v>
      </c>
      <c r="P54" s="19">
        <v>0</v>
      </c>
      <c r="Q54" s="19">
        <v>0</v>
      </c>
      <c r="R54" s="19">
        <v>2671.5197969543201</v>
      </c>
      <c r="S54" s="19">
        <v>650.83541116751303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0.19184849702598883</v>
      </c>
      <c r="E55" s="19">
        <f t="shared" si="3"/>
        <v>2956.6922967657292</v>
      </c>
      <c r="F55" s="19">
        <f t="shared" si="4"/>
        <v>0</v>
      </c>
      <c r="G55" s="19">
        <v>0</v>
      </c>
      <c r="H55" s="19">
        <v>0</v>
      </c>
      <c r="I55" s="19">
        <f t="shared" si="5"/>
        <v>2956.6922967657292</v>
      </c>
      <c r="J55" s="19">
        <v>451.02085882867101</v>
      </c>
      <c r="K55" s="19">
        <f t="shared" si="6"/>
        <v>2505.6714379370583</v>
      </c>
      <c r="L55" s="19">
        <v>1764.7142984771599</v>
      </c>
      <c r="M55" s="19">
        <v>532.94371814010196</v>
      </c>
      <c r="N55" s="19">
        <v>0</v>
      </c>
      <c r="O55" s="19">
        <v>0</v>
      </c>
      <c r="P55" s="19">
        <v>0</v>
      </c>
      <c r="Q55" s="19">
        <v>0</v>
      </c>
      <c r="R55" s="19">
        <v>167.264467005076</v>
      </c>
      <c r="S55" s="19">
        <v>40.748954314720898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0.13182747879022941</v>
      </c>
      <c r="E56" s="19">
        <f t="shared" si="3"/>
        <v>2031.6723721234994</v>
      </c>
      <c r="F56" s="19">
        <f t="shared" si="4"/>
        <v>0</v>
      </c>
      <c r="G56" s="19">
        <v>0</v>
      </c>
      <c r="H56" s="19">
        <v>0</v>
      </c>
      <c r="I56" s="19">
        <f t="shared" si="5"/>
        <v>2031.6723721234994</v>
      </c>
      <c r="J56" s="19">
        <v>309.91612456121197</v>
      </c>
      <c r="K56" s="19">
        <f t="shared" si="6"/>
        <v>1721.7562475622874</v>
      </c>
      <c r="L56" s="19">
        <v>1212.6122453896401</v>
      </c>
      <c r="M56" s="19">
        <v>366.20889810767301</v>
      </c>
      <c r="N56" s="19">
        <v>0</v>
      </c>
      <c r="O56" s="19">
        <v>0</v>
      </c>
      <c r="P56" s="19">
        <v>0</v>
      </c>
      <c r="Q56" s="19">
        <v>0</v>
      </c>
      <c r="R56" s="19">
        <v>114.93471837563401</v>
      </c>
      <c r="S56" s="19">
        <v>28.000385689340099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0.22697568662229647</v>
      </c>
      <c r="E57" s="19">
        <f t="shared" si="3"/>
        <v>3498.0584919481839</v>
      </c>
      <c r="F57" s="19">
        <f t="shared" si="4"/>
        <v>0</v>
      </c>
      <c r="G57" s="19">
        <v>0</v>
      </c>
      <c r="H57" s="19">
        <v>0</v>
      </c>
      <c r="I57" s="19">
        <f t="shared" si="5"/>
        <v>3498.0584919481839</v>
      </c>
      <c r="J57" s="19">
        <v>533.60214283955304</v>
      </c>
      <c r="K57" s="19">
        <f t="shared" si="6"/>
        <v>2964.456349108631</v>
      </c>
      <c r="L57" s="19">
        <v>2087.83100101523</v>
      </c>
      <c r="M57" s="19">
        <v>630.52496230659904</v>
      </c>
      <c r="N57" s="19">
        <v>0</v>
      </c>
      <c r="O57" s="19">
        <v>0</v>
      </c>
      <c r="P57" s="19">
        <v>0</v>
      </c>
      <c r="Q57" s="19">
        <v>0</v>
      </c>
      <c r="R57" s="19">
        <v>197.89035532994899</v>
      </c>
      <c r="S57" s="19">
        <v>48.210030456852799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0.20140309259618416</v>
      </c>
      <c r="E58" s="19">
        <f t="shared" si="3"/>
        <v>3103.9439018553517</v>
      </c>
      <c r="F58" s="19">
        <f t="shared" si="4"/>
        <v>0</v>
      </c>
      <c r="G58" s="19">
        <v>0</v>
      </c>
      <c r="H58" s="19">
        <v>0</v>
      </c>
      <c r="I58" s="19">
        <f t="shared" si="5"/>
        <v>3103.9439018553517</v>
      </c>
      <c r="J58" s="19">
        <v>473.48296807962998</v>
      </c>
      <c r="K58" s="19">
        <f t="shared" si="6"/>
        <v>2630.4609337757215</v>
      </c>
      <c r="L58" s="19">
        <v>1852.60204156751</v>
      </c>
      <c r="M58" s="19">
        <v>559.48581655338899</v>
      </c>
      <c r="N58" s="19">
        <v>0</v>
      </c>
      <c r="O58" s="19">
        <v>0</v>
      </c>
      <c r="P58" s="19">
        <v>0</v>
      </c>
      <c r="Q58" s="19">
        <v>0</v>
      </c>
      <c r="R58" s="19">
        <v>175.59470862944201</v>
      </c>
      <c r="S58" s="19">
        <v>42.778367025380803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0</v>
      </c>
      <c r="E61" s="19">
        <f t="shared" si="3"/>
        <v>0</v>
      </c>
      <c r="F61" s="19">
        <f t="shared" si="4"/>
        <v>0</v>
      </c>
      <c r="G61" s="19">
        <v>0</v>
      </c>
      <c r="H61" s="19">
        <v>0</v>
      </c>
      <c r="I61" s="19">
        <f t="shared" si="5"/>
        <v>0</v>
      </c>
      <c r="J61" s="19">
        <v>0</v>
      </c>
      <c r="K61" s="19">
        <f t="shared" si="6"/>
        <v>0</v>
      </c>
      <c r="L61" s="19">
        <v>0</v>
      </c>
      <c r="M61" s="19">
        <v>0</v>
      </c>
      <c r="N61" s="19">
        <v>0</v>
      </c>
      <c r="O61" s="19">
        <v>0</v>
      </c>
      <c r="P61" s="19">
        <v>0</v>
      </c>
      <c r="Q61" s="19">
        <v>0</v>
      </c>
      <c r="R61" s="19">
        <v>0</v>
      </c>
      <c r="S61" s="19">
        <v>0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4.3962007784529133E-2</v>
      </c>
      <c r="E62" s="19">
        <f t="shared" si="7"/>
        <v>677.52487917204917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677.52487917204917</v>
      </c>
      <c r="J62" s="19">
        <f t="shared" si="7"/>
        <v>103.35125275505838</v>
      </c>
      <c r="K62" s="19">
        <f t="shared" si="7"/>
        <v>574.17362641699083</v>
      </c>
      <c r="L62" s="19">
        <f t="shared" si="7"/>
        <v>148.77660017055837</v>
      </c>
      <c r="M62" s="19">
        <f t="shared" si="7"/>
        <v>44.930533251508592</v>
      </c>
      <c r="N62" s="19">
        <f t="shared" si="7"/>
        <v>368.46600000000001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8.1574944162436545</v>
      </c>
      <c r="S62" s="19">
        <f t="shared" si="7"/>
        <v>3.8429985786801981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E63/1284.3/12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3.0150853650341227E-2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1.0495759643977321E-3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6.3807890848950879E-3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6.3807890848950879E-3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SUM(D71:D73)</f>
        <v>0.17994956400550022</v>
      </c>
      <c r="E70" s="19">
        <f t="shared" si="13"/>
        <v>2773.3107006271675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2773.3107006271675</v>
      </c>
      <c r="J70" s="19">
        <f t="shared" si="13"/>
        <v>423.04739501092445</v>
      </c>
      <c r="K70" s="19">
        <f t="shared" si="13"/>
        <v>2350.2633056162431</v>
      </c>
      <c r="L70" s="19">
        <f t="shared" si="13"/>
        <v>798.47108223350199</v>
      </c>
      <c r="M70" s="19">
        <f t="shared" si="13"/>
        <v>241.13826683451742</v>
      </c>
      <c r="N70" s="19">
        <f t="shared" si="13"/>
        <v>1252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32.541969543147204</v>
      </c>
      <c r="S70" s="19">
        <f t="shared" si="13"/>
        <v>26.111987005076209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15">
      <c r="A71" s="17" t="s">
        <v>134</v>
      </c>
      <c r="B71" s="18" t="s">
        <v>137</v>
      </c>
      <c r="C71" s="18"/>
      <c r="D71" s="19">
        <f>E71/1284.3/12</f>
        <v>8.0908438536626021E-2</v>
      </c>
      <c r="E71" s="19">
        <f>F71+I71</f>
        <v>1246.9284913510655</v>
      </c>
      <c r="F71" s="19">
        <f>SUM(G71:H71)</f>
        <v>0</v>
      </c>
      <c r="G71" s="19">
        <v>0</v>
      </c>
      <c r="H71" s="19">
        <v>0</v>
      </c>
      <c r="I71" s="19">
        <f>SUM(J71:K71)</f>
        <v>1246.9284913510655</v>
      </c>
      <c r="J71" s="19">
        <v>190.20943088406099</v>
      </c>
      <c r="K71" s="19">
        <f>SUM(L71:U71)</f>
        <v>1056.7190604670045</v>
      </c>
      <c r="L71" s="19">
        <v>398.24698477157301</v>
      </c>
      <c r="M71" s="19">
        <v>120.270589401015</v>
      </c>
      <c r="N71" s="19">
        <v>510</v>
      </c>
      <c r="O71" s="19">
        <v>0</v>
      </c>
      <c r="P71" s="19">
        <v>0</v>
      </c>
      <c r="Q71" s="19">
        <v>0</v>
      </c>
      <c r="R71" s="19">
        <v>14.173401015228499</v>
      </c>
      <c r="S71" s="19">
        <v>14.0280852791879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139</v>
      </c>
      <c r="C72" s="18"/>
      <c r="D72" s="19">
        <f>E72/1284.3/12</f>
        <v>3.0406963756553329E-2</v>
      </c>
      <c r="E72" s="19">
        <f>F72+I72</f>
        <v>468.6199626304973</v>
      </c>
      <c r="F72" s="19">
        <f>SUM(G72:H72)</f>
        <v>0</v>
      </c>
      <c r="G72" s="19">
        <v>0</v>
      </c>
      <c r="H72" s="19">
        <v>0</v>
      </c>
      <c r="I72" s="19">
        <f>SUM(J72:K72)</f>
        <v>468.6199626304973</v>
      </c>
      <c r="J72" s="19">
        <v>71.484401079228405</v>
      </c>
      <c r="K72" s="19">
        <f>SUM(L72:U72)</f>
        <v>397.13556155126889</v>
      </c>
      <c r="L72" s="19">
        <v>185.84859289340099</v>
      </c>
      <c r="M72" s="19">
        <v>56.126275053806999</v>
      </c>
      <c r="N72" s="19">
        <v>142</v>
      </c>
      <c r="O72" s="19">
        <v>0</v>
      </c>
      <c r="P72" s="19">
        <v>0</v>
      </c>
      <c r="Q72" s="19">
        <v>0</v>
      </c>
      <c r="R72" s="19">
        <v>6.6142538071065999</v>
      </c>
      <c r="S72" s="19">
        <v>6.5464397969543198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174</v>
      </c>
      <c r="C73" s="18"/>
      <c r="D73" s="19">
        <f>E73/1284.3/12</f>
        <v>6.8634161712320882E-2</v>
      </c>
      <c r="E73" s="19">
        <f>F73+I73</f>
        <v>1057.7622466456046</v>
      </c>
      <c r="F73" s="19">
        <f>SUM(G73:H73)</f>
        <v>0</v>
      </c>
      <c r="G73" s="19">
        <v>0</v>
      </c>
      <c r="H73" s="19">
        <v>0</v>
      </c>
      <c r="I73" s="19">
        <f>SUM(J73:K73)</f>
        <v>1057.7622466456046</v>
      </c>
      <c r="J73" s="19">
        <v>161.35356304763499</v>
      </c>
      <c r="K73" s="19">
        <f>SUM(L73:U73)</f>
        <v>896.40868359796957</v>
      </c>
      <c r="L73" s="19">
        <v>214.37550456852799</v>
      </c>
      <c r="M73" s="19">
        <v>64.741402379695401</v>
      </c>
      <c r="N73" s="19">
        <v>600</v>
      </c>
      <c r="O73" s="19">
        <v>0</v>
      </c>
      <c r="P73" s="19">
        <v>0</v>
      </c>
      <c r="Q73" s="19">
        <v>0</v>
      </c>
      <c r="R73" s="19">
        <v>11.754314720812101</v>
      </c>
      <c r="S73" s="19">
        <v>5.5374619289339897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>
      <c r="A74" s="13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6">
      <c r="A75" s="93" t="s">
        <v>142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</sheetData>
  <mergeCells count="22">
    <mergeCell ref="A14:U14"/>
    <mergeCell ref="A8:U8"/>
    <mergeCell ref="A9:U9"/>
    <mergeCell ref="A10:U10"/>
    <mergeCell ref="A11:U11"/>
    <mergeCell ref="A13:U13"/>
    <mergeCell ref="A78:R78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5:R75"/>
    <mergeCell ref="A76:R76"/>
    <mergeCell ref="A77:R77"/>
  </mergeCells>
  <pageMargins left="0.41666666666666669" right="0.1388888888888889" top="0.75" bottom="0.75" header="0.3" footer="0.3"/>
  <pageSetup paperSize="9" scale="5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/>
  <dimension ref="A2:Z77"/>
  <sheetViews>
    <sheetView topLeftCell="A13" zoomScaleNormal="100" workbookViewId="0">
      <selection activeCell="B71" sqref="B71:B72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181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180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SUM(D24:D72)/2+D23</f>
        <v>15.155063262135279</v>
      </c>
      <c r="E22" s="15">
        <f t="shared" si="0"/>
        <v>163147.28702953871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163147.28702953871</v>
      </c>
      <c r="J22" s="15">
        <f t="shared" si="0"/>
        <v>24886.874292641478</v>
      </c>
      <c r="K22" s="15">
        <f t="shared" si="0"/>
        <v>138260.41273689724</v>
      </c>
      <c r="L22" s="15">
        <f t="shared" si="0"/>
        <v>64255.871603835563</v>
      </c>
      <c r="M22" s="15">
        <f t="shared" si="0"/>
        <v>19405.273224358323</v>
      </c>
      <c r="N22" s="15">
        <f t="shared" si="0"/>
        <v>50498.457201600002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2737.6117813705591</v>
      </c>
      <c r="S22" s="15">
        <f t="shared" si="0"/>
        <v>902.83013045279142</v>
      </c>
      <c r="T22" s="15">
        <f t="shared" si="0"/>
        <v>260.56879528000002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E23/897.1/12</f>
        <v>2.5913240556109955</v>
      </c>
      <c r="E23" s="19">
        <f>F23+I23</f>
        <v>27896.12172346349</v>
      </c>
      <c r="F23" s="19">
        <f>SUM(G23:H23)</f>
        <v>0</v>
      </c>
      <c r="G23" s="19">
        <v>0</v>
      </c>
      <c r="H23" s="19">
        <v>0</v>
      </c>
      <c r="I23" s="19">
        <f>SUM(J23:K23)</f>
        <v>27896.12172346349</v>
      </c>
      <c r="J23" s="19">
        <v>4255.3406018842597</v>
      </c>
      <c r="K23" s="19">
        <f>SUM(L23:U23)</f>
        <v>23640.781121579228</v>
      </c>
      <c r="L23" s="19">
        <v>17389.563171760801</v>
      </c>
      <c r="M23" s="19">
        <v>5251.6480778717596</v>
      </c>
      <c r="N23" s="19">
        <v>0</v>
      </c>
      <c r="O23" s="19">
        <v>0</v>
      </c>
      <c r="P23" s="19">
        <v>0</v>
      </c>
      <c r="Q23" s="19">
        <v>0</v>
      </c>
      <c r="R23" s="19">
        <v>739.00107666666702</v>
      </c>
      <c r="S23" s="19">
        <v>0</v>
      </c>
      <c r="T23" s="19">
        <v>260.56879528000002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3.0289034541154485</v>
      </c>
      <c r="E24" s="19">
        <f t="shared" si="1"/>
        <v>32606.751464243636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32606.751464243636</v>
      </c>
      <c r="J24" s="19">
        <f t="shared" si="1"/>
        <v>4973.9112403083482</v>
      </c>
      <c r="K24" s="19">
        <f t="shared" si="1"/>
        <v>27632.840223935284</v>
      </c>
      <c r="L24" s="19">
        <f t="shared" si="1"/>
        <v>19412.513458706184</v>
      </c>
      <c r="M24" s="19">
        <f t="shared" si="1"/>
        <v>5862.5790645292673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1210.7665520135372</v>
      </c>
      <c r="S24" s="19">
        <f t="shared" si="1"/>
        <v>295.58114868629434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E25/897.1/12</f>
        <v>0.15781094626156736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5.1992433783322474E-2</v>
      </c>
      <c r="E27" s="19">
        <f t="shared" si="3"/>
        <v>559.7089481642231</v>
      </c>
      <c r="F27" s="19">
        <f t="shared" si="4"/>
        <v>0</v>
      </c>
      <c r="G27" s="19">
        <v>0</v>
      </c>
      <c r="H27" s="19">
        <v>0</v>
      </c>
      <c r="I27" s="19">
        <f t="shared" si="5"/>
        <v>559.7089481642231</v>
      </c>
      <c r="J27" s="19">
        <v>85.379331075898406</v>
      </c>
      <c r="K27" s="19">
        <f t="shared" si="6"/>
        <v>474.32961708832471</v>
      </c>
      <c r="L27" s="19">
        <v>202.98356954314701</v>
      </c>
      <c r="M27" s="19">
        <v>61.301038002030502</v>
      </c>
      <c r="N27" s="19">
        <v>0</v>
      </c>
      <c r="O27" s="19">
        <v>199.8</v>
      </c>
      <c r="P27" s="19">
        <v>0</v>
      </c>
      <c r="Q27" s="19">
        <v>0</v>
      </c>
      <c r="R27" s="19">
        <v>5.7832934010152099</v>
      </c>
      <c r="S27" s="19">
        <v>4.4617161421319702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6.8897989743536897E-3</v>
      </c>
      <c r="E28" s="19">
        <f t="shared" si="3"/>
        <v>74.170063918712344</v>
      </c>
      <c r="F28" s="19">
        <f t="shared" si="4"/>
        <v>0</v>
      </c>
      <c r="G28" s="19">
        <v>0</v>
      </c>
      <c r="H28" s="19">
        <v>0</v>
      </c>
      <c r="I28" s="19">
        <f t="shared" si="5"/>
        <v>74.170063918712344</v>
      </c>
      <c r="J28" s="19">
        <v>11.314077546922199</v>
      </c>
      <c r="K28" s="19">
        <f t="shared" si="6"/>
        <v>62.855986371790145</v>
      </c>
      <c r="L28" s="19">
        <v>46.2305435939086</v>
      </c>
      <c r="M28" s="19">
        <v>13.9616241653604</v>
      </c>
      <c r="N28" s="19">
        <v>0</v>
      </c>
      <c r="O28" s="19">
        <v>0</v>
      </c>
      <c r="P28" s="19">
        <v>0</v>
      </c>
      <c r="Q28" s="19">
        <v>0</v>
      </c>
      <c r="R28" s="19">
        <v>2.2085414551607401</v>
      </c>
      <c r="S28" s="19">
        <v>0.45527715736040503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2.0669396923061103E-2</v>
      </c>
      <c r="E29" s="19">
        <f t="shared" si="3"/>
        <v>222.51019175613737</v>
      </c>
      <c r="F29" s="19">
        <f t="shared" si="4"/>
        <v>0</v>
      </c>
      <c r="G29" s="19">
        <v>0</v>
      </c>
      <c r="H29" s="19">
        <v>0</v>
      </c>
      <c r="I29" s="19">
        <f t="shared" si="5"/>
        <v>222.51019175613737</v>
      </c>
      <c r="J29" s="19">
        <v>33.942232640766697</v>
      </c>
      <c r="K29" s="19">
        <f t="shared" si="6"/>
        <v>188.56795911537068</v>
      </c>
      <c r="L29" s="19">
        <v>138.69163078172599</v>
      </c>
      <c r="M29" s="19">
        <v>41.884872496081201</v>
      </c>
      <c r="N29" s="19">
        <v>0</v>
      </c>
      <c r="O29" s="19">
        <v>0</v>
      </c>
      <c r="P29" s="19">
        <v>0</v>
      </c>
      <c r="Q29" s="19">
        <v>0</v>
      </c>
      <c r="R29" s="19">
        <v>6.6256243654822402</v>
      </c>
      <c r="S29" s="19">
        <v>1.3658314720812199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5.5704229373189529E-2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7.440982892301988E-2</v>
      </c>
      <c r="E31" s="19">
        <f t="shared" si="3"/>
        <v>801.03669032209359</v>
      </c>
      <c r="F31" s="19">
        <f t="shared" si="4"/>
        <v>0</v>
      </c>
      <c r="G31" s="19">
        <v>0</v>
      </c>
      <c r="H31" s="19">
        <v>0</v>
      </c>
      <c r="I31" s="19">
        <f t="shared" si="5"/>
        <v>801.03669032209359</v>
      </c>
      <c r="J31" s="19">
        <v>122.19203750676</v>
      </c>
      <c r="K31" s="19">
        <f t="shared" si="6"/>
        <v>678.84465281533357</v>
      </c>
      <c r="L31" s="19">
        <v>499.28987081421297</v>
      </c>
      <c r="M31" s="19">
        <v>150.785540985892</v>
      </c>
      <c r="N31" s="19">
        <v>0</v>
      </c>
      <c r="O31" s="19">
        <v>0</v>
      </c>
      <c r="P31" s="19">
        <v>0</v>
      </c>
      <c r="Q31" s="19">
        <v>0</v>
      </c>
      <c r="R31" s="19">
        <v>23.852247715736102</v>
      </c>
      <c r="S31" s="19">
        <v>4.9169932994923897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8.9291794707623925E-2</v>
      </c>
      <c r="E32" s="19">
        <f t="shared" si="3"/>
        <v>961.24402838651315</v>
      </c>
      <c r="F32" s="19">
        <f t="shared" si="4"/>
        <v>0</v>
      </c>
      <c r="G32" s="19">
        <v>0</v>
      </c>
      <c r="H32" s="19">
        <v>0</v>
      </c>
      <c r="I32" s="19">
        <f t="shared" si="5"/>
        <v>961.24402838651315</v>
      </c>
      <c r="J32" s="19">
        <v>146.63044500811199</v>
      </c>
      <c r="K32" s="19">
        <f t="shared" si="6"/>
        <v>814.61358337840113</v>
      </c>
      <c r="L32" s="19">
        <v>599.14784497705602</v>
      </c>
      <c r="M32" s="19">
        <v>180.94264918307101</v>
      </c>
      <c r="N32" s="19">
        <v>0</v>
      </c>
      <c r="O32" s="19">
        <v>0</v>
      </c>
      <c r="P32" s="19">
        <v>0</v>
      </c>
      <c r="Q32" s="19">
        <v>0</v>
      </c>
      <c r="R32" s="19">
        <v>28.6226972588832</v>
      </c>
      <c r="S32" s="19">
        <v>5.9003919593908503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8.9291794707623925E-2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0.14881965784603993</v>
      </c>
      <c r="E34" s="19">
        <f t="shared" si="3"/>
        <v>1602.073380644189</v>
      </c>
      <c r="F34" s="19">
        <f t="shared" si="4"/>
        <v>0</v>
      </c>
      <c r="G34" s="19">
        <v>0</v>
      </c>
      <c r="H34" s="19">
        <v>0</v>
      </c>
      <c r="I34" s="19">
        <f t="shared" si="5"/>
        <v>1602.073380644189</v>
      </c>
      <c r="J34" s="19">
        <v>244.38407501352</v>
      </c>
      <c r="K34" s="19">
        <f t="shared" si="6"/>
        <v>1357.689305630669</v>
      </c>
      <c r="L34" s="19">
        <v>998.57974162842697</v>
      </c>
      <c r="M34" s="19">
        <v>301.57108197178502</v>
      </c>
      <c r="N34" s="19">
        <v>0</v>
      </c>
      <c r="O34" s="19">
        <v>0</v>
      </c>
      <c r="P34" s="19">
        <v>0</v>
      </c>
      <c r="Q34" s="19">
        <v>0</v>
      </c>
      <c r="R34" s="19">
        <v>47.704495431472203</v>
      </c>
      <c r="S34" s="19">
        <v>9.8339865989847901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4.4645897353811963E-2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0.49606552615346616</v>
      </c>
      <c r="E37" s="19">
        <f t="shared" si="3"/>
        <v>5340.2446021472942</v>
      </c>
      <c r="F37" s="19">
        <f t="shared" si="4"/>
        <v>0</v>
      </c>
      <c r="G37" s="19">
        <v>0</v>
      </c>
      <c r="H37" s="19">
        <v>0</v>
      </c>
      <c r="I37" s="19">
        <f t="shared" si="5"/>
        <v>5340.2446021472942</v>
      </c>
      <c r="J37" s="19">
        <v>814.61358337840102</v>
      </c>
      <c r="K37" s="19">
        <f t="shared" si="6"/>
        <v>4525.6310187688932</v>
      </c>
      <c r="L37" s="19">
        <v>3328.5991387614199</v>
      </c>
      <c r="M37" s="19">
        <v>1005.23693990595</v>
      </c>
      <c r="N37" s="19">
        <v>0</v>
      </c>
      <c r="O37" s="19">
        <v>0</v>
      </c>
      <c r="P37" s="19">
        <v>0</v>
      </c>
      <c r="Q37" s="19">
        <v>0</v>
      </c>
      <c r="R37" s="19">
        <v>159.01498477157401</v>
      </c>
      <c r="S37" s="19">
        <v>32.779955329949203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</v>
      </c>
      <c r="E40" s="19">
        <f t="shared" si="3"/>
        <v>0</v>
      </c>
      <c r="F40" s="19">
        <f t="shared" si="4"/>
        <v>0</v>
      </c>
      <c r="G40" s="19">
        <v>0</v>
      </c>
      <c r="H40" s="19">
        <v>0</v>
      </c>
      <c r="I40" s="19">
        <f t="shared" si="5"/>
        <v>0</v>
      </c>
      <c r="J40" s="19">
        <v>0</v>
      </c>
      <c r="K40" s="19">
        <f t="shared" si="6"/>
        <v>0</v>
      </c>
      <c r="L40" s="19">
        <v>0</v>
      </c>
      <c r="M40" s="19">
        <v>0</v>
      </c>
      <c r="N40" s="19">
        <v>0</v>
      </c>
      <c r="O40" s="19">
        <v>0</v>
      </c>
      <c r="P40" s="19">
        <v>0</v>
      </c>
      <c r="Q40" s="19">
        <v>0</v>
      </c>
      <c r="R40" s="19">
        <v>0</v>
      </c>
      <c r="S40" s="19">
        <v>0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0.15967112191949165</v>
      </c>
      <c r="E41" s="19">
        <f t="shared" si="3"/>
        <v>1718.8915616877116</v>
      </c>
      <c r="F41" s="19">
        <f t="shared" si="4"/>
        <v>0</v>
      </c>
      <c r="G41" s="19">
        <v>0</v>
      </c>
      <c r="H41" s="19">
        <v>0</v>
      </c>
      <c r="I41" s="19">
        <f t="shared" si="5"/>
        <v>1718.8915616877116</v>
      </c>
      <c r="J41" s="19">
        <v>262.20379754558297</v>
      </c>
      <c r="K41" s="19">
        <f t="shared" si="6"/>
        <v>1456.6877641421286</v>
      </c>
      <c r="L41" s="19">
        <v>1077.0556751269</v>
      </c>
      <c r="M41" s="19">
        <v>325.27081388832499</v>
      </c>
      <c r="N41" s="19">
        <v>0</v>
      </c>
      <c r="O41" s="19">
        <v>0</v>
      </c>
      <c r="P41" s="19">
        <v>0</v>
      </c>
      <c r="Q41" s="19">
        <v>0</v>
      </c>
      <c r="R41" s="19">
        <v>30.686862944162399</v>
      </c>
      <c r="S41" s="19">
        <v>23.674412182741101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</v>
      </c>
      <c r="E42" s="19">
        <f t="shared" si="3"/>
        <v>0</v>
      </c>
      <c r="F42" s="19">
        <f t="shared" si="4"/>
        <v>0</v>
      </c>
      <c r="G42" s="19">
        <v>0</v>
      </c>
      <c r="H42" s="19">
        <v>0</v>
      </c>
      <c r="I42" s="19">
        <f t="shared" si="5"/>
        <v>0</v>
      </c>
      <c r="J42" s="19">
        <v>0</v>
      </c>
      <c r="K42" s="19">
        <f t="shared" si="6"/>
        <v>0</v>
      </c>
      <c r="L42" s="19">
        <v>0</v>
      </c>
      <c r="M42" s="19">
        <v>0</v>
      </c>
      <c r="N42" s="19">
        <v>0</v>
      </c>
      <c r="O42" s="19">
        <v>0</v>
      </c>
      <c r="P42" s="19">
        <v>0</v>
      </c>
      <c r="Q42" s="19">
        <v>0</v>
      </c>
      <c r="R42" s="19">
        <v>0</v>
      </c>
      <c r="S42" s="19">
        <v>0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0.20971252999450554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4.7185319248763687E-2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2.5793027386994866E-2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0.25165503599340594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0.13062641788012952</v>
      </c>
      <c r="E53" s="19">
        <f t="shared" si="3"/>
        <v>1406.2195137631704</v>
      </c>
      <c r="F53" s="19">
        <f t="shared" si="4"/>
        <v>0</v>
      </c>
      <c r="G53" s="19">
        <v>0</v>
      </c>
      <c r="H53" s="19">
        <v>0</v>
      </c>
      <c r="I53" s="19">
        <f t="shared" si="5"/>
        <v>1406.2195137631704</v>
      </c>
      <c r="J53" s="19">
        <v>214.508061421501</v>
      </c>
      <c r="K53" s="19">
        <f t="shared" si="6"/>
        <v>1191.7114523416694</v>
      </c>
      <c r="L53" s="19">
        <v>839.30806240812205</v>
      </c>
      <c r="M53" s="19">
        <v>253.47103484725301</v>
      </c>
      <c r="N53" s="19">
        <v>0</v>
      </c>
      <c r="O53" s="19">
        <v>0</v>
      </c>
      <c r="P53" s="19">
        <v>0</v>
      </c>
      <c r="Q53" s="19">
        <v>0</v>
      </c>
      <c r="R53" s="19">
        <v>79.551922842639598</v>
      </c>
      <c r="S53" s="19">
        <v>19.380432243654798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0.62667258044838114</v>
      </c>
      <c r="E54" s="19">
        <f t="shared" si="3"/>
        <v>6746.2556630429126</v>
      </c>
      <c r="F54" s="19">
        <f t="shared" si="4"/>
        <v>0</v>
      </c>
      <c r="G54" s="19">
        <v>0</v>
      </c>
      <c r="H54" s="19">
        <v>0</v>
      </c>
      <c r="I54" s="19">
        <f t="shared" si="5"/>
        <v>6746.2556630429126</v>
      </c>
      <c r="J54" s="19">
        <v>1029.08984690485</v>
      </c>
      <c r="K54" s="19">
        <f t="shared" si="6"/>
        <v>5717.1658161380628</v>
      </c>
      <c r="L54" s="19">
        <v>4026.5312162436499</v>
      </c>
      <c r="M54" s="19">
        <v>1216.0124273055801</v>
      </c>
      <c r="N54" s="19">
        <v>0</v>
      </c>
      <c r="O54" s="19">
        <v>0</v>
      </c>
      <c r="P54" s="19">
        <v>0</v>
      </c>
      <c r="Q54" s="19">
        <v>0</v>
      </c>
      <c r="R54" s="19">
        <v>381.645685279188</v>
      </c>
      <c r="S54" s="19">
        <v>92.976487309644696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4.943750356870568E-2</v>
      </c>
      <c r="E55" s="19">
        <f t="shared" si="3"/>
        <v>532.20461341783039</v>
      </c>
      <c r="F55" s="19">
        <f t="shared" si="4"/>
        <v>0</v>
      </c>
      <c r="G55" s="19">
        <v>0</v>
      </c>
      <c r="H55" s="19">
        <v>0</v>
      </c>
      <c r="I55" s="19">
        <f t="shared" si="5"/>
        <v>532.20461341783039</v>
      </c>
      <c r="J55" s="19">
        <v>81.1837545891606</v>
      </c>
      <c r="K55" s="19">
        <f t="shared" si="6"/>
        <v>451.02085882866982</v>
      </c>
      <c r="L55" s="19">
        <v>317.64857372588801</v>
      </c>
      <c r="M55" s="19">
        <v>95.929869265218301</v>
      </c>
      <c r="N55" s="19">
        <v>0</v>
      </c>
      <c r="O55" s="19">
        <v>0</v>
      </c>
      <c r="P55" s="19">
        <v>0</v>
      </c>
      <c r="Q55" s="19">
        <v>0</v>
      </c>
      <c r="R55" s="19">
        <v>30.107604060913701</v>
      </c>
      <c r="S55" s="19">
        <v>7.33481177664975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4.4117749663566075E-2</v>
      </c>
      <c r="E56" s="19">
        <f t="shared" si="3"/>
        <v>474.93639867822151</v>
      </c>
      <c r="F56" s="19">
        <f t="shared" si="4"/>
        <v>0</v>
      </c>
      <c r="G56" s="19">
        <v>0</v>
      </c>
      <c r="H56" s="19">
        <v>0</v>
      </c>
      <c r="I56" s="19">
        <f t="shared" si="5"/>
        <v>474.93639867822151</v>
      </c>
      <c r="J56" s="19">
        <v>72.447925222101603</v>
      </c>
      <c r="K56" s="19">
        <f t="shared" si="6"/>
        <v>402.48847345611989</v>
      </c>
      <c r="L56" s="19">
        <v>283.467797623553</v>
      </c>
      <c r="M56" s="19">
        <v>85.607274882313106</v>
      </c>
      <c r="N56" s="19">
        <v>0</v>
      </c>
      <c r="O56" s="19">
        <v>0</v>
      </c>
      <c r="P56" s="19">
        <v>0</v>
      </c>
      <c r="Q56" s="19">
        <v>0</v>
      </c>
      <c r="R56" s="19">
        <v>26.867856243654799</v>
      </c>
      <c r="S56" s="19">
        <v>6.5455447065989798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0.16711268811956811</v>
      </c>
      <c r="E57" s="19">
        <f t="shared" si="3"/>
        <v>1799.0015101447746</v>
      </c>
      <c r="F57" s="19">
        <f t="shared" si="4"/>
        <v>0</v>
      </c>
      <c r="G57" s="19">
        <v>0</v>
      </c>
      <c r="H57" s="19">
        <v>0</v>
      </c>
      <c r="I57" s="19">
        <f t="shared" si="5"/>
        <v>1799.0015101447746</v>
      </c>
      <c r="J57" s="19">
        <v>274.42395917462699</v>
      </c>
      <c r="K57" s="19">
        <f t="shared" si="6"/>
        <v>1524.5775509701475</v>
      </c>
      <c r="L57" s="19">
        <v>1073.74165766497</v>
      </c>
      <c r="M57" s="19">
        <v>324.26998061482197</v>
      </c>
      <c r="N57" s="19">
        <v>0</v>
      </c>
      <c r="O57" s="19">
        <v>0</v>
      </c>
      <c r="P57" s="19">
        <v>0</v>
      </c>
      <c r="Q57" s="19">
        <v>0</v>
      </c>
      <c r="R57" s="19">
        <v>101.77218274111701</v>
      </c>
      <c r="S57" s="19">
        <v>24.7937299492386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6.7402117541559337E-2</v>
      </c>
      <c r="E58" s="19">
        <f t="shared" si="3"/>
        <v>725.59727575839463</v>
      </c>
      <c r="F58" s="19">
        <f t="shared" si="4"/>
        <v>0</v>
      </c>
      <c r="G58" s="19">
        <v>0</v>
      </c>
      <c r="H58" s="19">
        <v>0</v>
      </c>
      <c r="I58" s="19">
        <f t="shared" si="5"/>
        <v>725.59727575839463</v>
      </c>
      <c r="J58" s="19">
        <v>110.684330200433</v>
      </c>
      <c r="K58" s="19">
        <f t="shared" si="6"/>
        <v>614.91294555796162</v>
      </c>
      <c r="L58" s="19">
        <v>433.07580192487302</v>
      </c>
      <c r="M58" s="19">
        <v>130.78889218131201</v>
      </c>
      <c r="N58" s="19">
        <v>0</v>
      </c>
      <c r="O58" s="19">
        <v>0</v>
      </c>
      <c r="P58" s="19">
        <v>0</v>
      </c>
      <c r="Q58" s="19">
        <v>0</v>
      </c>
      <c r="R58" s="19">
        <v>41.048113705583802</v>
      </c>
      <c r="S58" s="19">
        <v>10.0001377461929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1.3926057343297382E-2</v>
      </c>
      <c r="E61" s="19">
        <f t="shared" si="3"/>
        <v>149.91679251206497</v>
      </c>
      <c r="F61" s="19">
        <f t="shared" si="4"/>
        <v>0</v>
      </c>
      <c r="G61" s="19">
        <v>0</v>
      </c>
      <c r="H61" s="19">
        <v>0</v>
      </c>
      <c r="I61" s="19">
        <f t="shared" si="5"/>
        <v>149.91679251206497</v>
      </c>
      <c r="J61" s="19">
        <v>22.8686632645523</v>
      </c>
      <c r="K61" s="19">
        <f t="shared" si="6"/>
        <v>127.04812924751266</v>
      </c>
      <c r="L61" s="19">
        <v>89.478471472081196</v>
      </c>
      <c r="M61" s="19">
        <v>27.0224983845685</v>
      </c>
      <c r="N61" s="19">
        <v>0</v>
      </c>
      <c r="O61" s="19">
        <v>0</v>
      </c>
      <c r="P61" s="19">
        <v>0</v>
      </c>
      <c r="Q61" s="19">
        <v>0</v>
      </c>
      <c r="R61" s="19">
        <v>8.4810152284264202</v>
      </c>
      <c r="S61" s="19">
        <v>2.06614416243655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7.8300027079411208E-2</v>
      </c>
      <c r="E62" s="19">
        <f t="shared" si="7"/>
        <v>842.91545151527748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842.91545151527748</v>
      </c>
      <c r="J62" s="19">
        <f t="shared" si="7"/>
        <v>128.5803231125</v>
      </c>
      <c r="K62" s="19">
        <f t="shared" si="7"/>
        <v>714.33512840277763</v>
      </c>
      <c r="L62" s="19">
        <f t="shared" si="7"/>
        <v>245.09023265786797</v>
      </c>
      <c r="M62" s="19">
        <f t="shared" si="7"/>
        <v>74.017250262676086</v>
      </c>
      <c r="N62" s="19">
        <f t="shared" si="7"/>
        <v>378.36599999999999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10.901608121827413</v>
      </c>
      <c r="S62" s="19">
        <f t="shared" si="7"/>
        <v>5.9600373604060879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E63/897.1/12</f>
        <v>1.5363446321780215E-2</v>
      </c>
      <c r="E63" s="19">
        <f t="shared" ref="E63:E69" si="9">F63+I63</f>
        <v>165.39057234322837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165.39057234322837</v>
      </c>
      <c r="J63" s="19">
        <v>25.2290703574416</v>
      </c>
      <c r="K63" s="19">
        <f t="shared" ref="K63:K69" si="12">SUM(L63:U63)</f>
        <v>140.16150198578677</v>
      </c>
      <c r="L63" s="19">
        <v>96.313632487309604</v>
      </c>
      <c r="M63" s="19">
        <v>29.086717011167501</v>
      </c>
      <c r="N63" s="19">
        <v>9.9</v>
      </c>
      <c r="O63" s="19">
        <v>0</v>
      </c>
      <c r="P63" s="19">
        <v>0</v>
      </c>
      <c r="Q63" s="19">
        <v>0</v>
      </c>
      <c r="R63" s="19">
        <v>2.7441137055837599</v>
      </c>
      <c r="S63" s="19">
        <v>2.1170387817258902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4.3164353297439791E-2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1.5025865690291016E-3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9.1348204455810513E-3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9.1348204455810513E-3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SUM(D71:D72)</f>
        <v>9.4565357253294238</v>
      </c>
      <c r="E70" s="19">
        <f t="shared" si="13"/>
        <v>101801.49839031631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101801.49839031631</v>
      </c>
      <c r="J70" s="19">
        <f t="shared" si="13"/>
        <v>15529.04212733637</v>
      </c>
      <c r="K70" s="19">
        <f t="shared" si="13"/>
        <v>86272.456262979933</v>
      </c>
      <c r="L70" s="19">
        <f t="shared" si="13"/>
        <v>27208.704740710706</v>
      </c>
      <c r="M70" s="19">
        <f t="shared" si="13"/>
        <v>8217.0288316946226</v>
      </c>
      <c r="N70" s="19">
        <f t="shared" si="13"/>
        <v>49468.491201600002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776.94254456852752</v>
      </c>
      <c r="S70" s="19">
        <f t="shared" si="13"/>
        <v>601.28894440609099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E71/897.1/12</f>
        <v>9.2683545871100694</v>
      </c>
      <c r="E71" s="19">
        <f>F71+I71</f>
        <v>99775.690801157325</v>
      </c>
      <c r="F71" s="19">
        <f>SUM(G71:H71)</f>
        <v>0</v>
      </c>
      <c r="G71" s="19">
        <v>0</v>
      </c>
      <c r="H71" s="19">
        <v>0</v>
      </c>
      <c r="I71" s="19">
        <f>SUM(J71:K71)</f>
        <v>99775.690801157325</v>
      </c>
      <c r="J71" s="19">
        <v>15220.020630685</v>
      </c>
      <c r="K71" s="19">
        <f>SUM(L71:U71)</f>
        <v>84555.670170472324</v>
      </c>
      <c r="L71" s="19">
        <v>26965.3315833503</v>
      </c>
      <c r="M71" s="19">
        <v>8143.53013817178</v>
      </c>
      <c r="N71" s="19">
        <v>48085.811201600001</v>
      </c>
      <c r="O71" s="19">
        <v>0</v>
      </c>
      <c r="P71" s="19">
        <v>0</v>
      </c>
      <c r="Q71" s="19">
        <v>0</v>
      </c>
      <c r="R71" s="19">
        <v>768.28102172588797</v>
      </c>
      <c r="S71" s="19">
        <v>592.71622562436505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179</v>
      </c>
      <c r="C72" s="18"/>
      <c r="D72" s="19">
        <f>E72/897.1/12</f>
        <v>0.18818113821935356</v>
      </c>
      <c r="E72" s="19">
        <f>F72+I72</f>
        <v>2025.8075891589851</v>
      </c>
      <c r="F72" s="19">
        <f>SUM(G72:H72)</f>
        <v>0</v>
      </c>
      <c r="G72" s="19">
        <v>0</v>
      </c>
      <c r="H72" s="19">
        <v>0</v>
      </c>
      <c r="I72" s="19">
        <f>SUM(J72:K72)</f>
        <v>2025.8075891589851</v>
      </c>
      <c r="J72" s="19">
        <v>309.02149665137102</v>
      </c>
      <c r="K72" s="19">
        <f>SUM(L72:U72)</f>
        <v>1716.7860925076141</v>
      </c>
      <c r="L72" s="19">
        <v>243.373157360406</v>
      </c>
      <c r="M72" s="19">
        <v>73.498693522842501</v>
      </c>
      <c r="N72" s="19">
        <v>1382.68</v>
      </c>
      <c r="O72" s="19">
        <v>0</v>
      </c>
      <c r="P72" s="19">
        <v>0</v>
      </c>
      <c r="Q72" s="19">
        <v>0</v>
      </c>
      <c r="R72" s="19">
        <v>8.6615228426396005</v>
      </c>
      <c r="S72" s="19">
        <v>8.5727187817258894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>
      <c r="A73" s="13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6">
      <c r="A74" s="93" t="s">
        <v>142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26">
      <c r="A75" s="93" t="s">
        <v>143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</sheetData>
  <mergeCells count="22">
    <mergeCell ref="A76:R76"/>
    <mergeCell ref="A77:R77"/>
    <mergeCell ref="A8:U8"/>
    <mergeCell ref="A9:U9"/>
    <mergeCell ref="A10:U10"/>
    <mergeCell ref="A11:U11"/>
    <mergeCell ref="A15:U15"/>
    <mergeCell ref="A16:U16"/>
    <mergeCell ref="A13:U13"/>
    <mergeCell ref="K20:K21"/>
    <mergeCell ref="A75:R75"/>
    <mergeCell ref="B20:B21"/>
    <mergeCell ref="C20:C21"/>
    <mergeCell ref="D20:D21"/>
    <mergeCell ref="E20:E21"/>
    <mergeCell ref="A74:R74"/>
    <mergeCell ref="A14:U14"/>
    <mergeCell ref="I20:I21"/>
    <mergeCell ref="J20:J21"/>
    <mergeCell ref="F20:H20"/>
    <mergeCell ref="A20:A21"/>
    <mergeCell ref="L20:U20"/>
  </mergeCells>
  <pageMargins left="0.41666666666666669" right="0.1388888888888889" top="0.75" bottom="0.75" header="0.3" footer="0.3"/>
  <pageSetup paperSize="9" scale="5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1"/>
  <dimension ref="A2:Z80"/>
  <sheetViews>
    <sheetView topLeftCell="A15" zoomScaleNormal="100" workbookViewId="0">
      <selection activeCell="E81" sqref="E81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182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183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SUM(D24:D75)/2+D23</f>
        <v>13.072047759343413</v>
      </c>
      <c r="E22" s="15">
        <f t="shared" si="0"/>
        <v>139295.74092356343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139295.74092356343</v>
      </c>
      <c r="J22" s="15">
        <f t="shared" si="0"/>
        <v>21248.502852746966</v>
      </c>
      <c r="K22" s="15">
        <f t="shared" si="0"/>
        <v>118047.23807081647</v>
      </c>
      <c r="L22" s="15">
        <f t="shared" si="0"/>
        <v>71748.977679982781</v>
      </c>
      <c r="M22" s="15">
        <f t="shared" si="0"/>
        <v>21668.191259354804</v>
      </c>
      <c r="N22" s="15">
        <f t="shared" si="0"/>
        <v>19460.593440000001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3642.3864847377336</v>
      </c>
      <c r="S22" s="15">
        <f t="shared" si="0"/>
        <v>1069.3635683411162</v>
      </c>
      <c r="T22" s="15">
        <f t="shared" si="0"/>
        <v>257.92563840000099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E23/888/12</f>
        <v>2.5913240556109955</v>
      </c>
      <c r="E23" s="19">
        <f>F23+I23</f>
        <v>27613.149136590771</v>
      </c>
      <c r="F23" s="19">
        <f>SUM(G23:H23)</f>
        <v>0</v>
      </c>
      <c r="G23" s="19">
        <v>0</v>
      </c>
      <c r="H23" s="19">
        <v>0</v>
      </c>
      <c r="I23" s="19">
        <f>SUM(J23:K23)</f>
        <v>27613.149136590771</v>
      </c>
      <c r="J23" s="19">
        <v>4212.1752920223198</v>
      </c>
      <c r="K23" s="19">
        <f>SUM(L23:U23)</f>
        <v>23400.973844568452</v>
      </c>
      <c r="L23" s="19">
        <v>17213.166978624002</v>
      </c>
      <c r="M23" s="19">
        <v>5198.3764275444501</v>
      </c>
      <c r="N23" s="19">
        <v>0</v>
      </c>
      <c r="O23" s="19">
        <v>0</v>
      </c>
      <c r="P23" s="19">
        <v>0</v>
      </c>
      <c r="Q23" s="19">
        <v>0</v>
      </c>
      <c r="R23" s="19">
        <v>731.50480000000096</v>
      </c>
      <c r="S23" s="19">
        <v>0</v>
      </c>
      <c r="T23" s="19">
        <v>257.92563840000099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6.4120363011581398</v>
      </c>
      <c r="E24" s="19">
        <f t="shared" si="1"/>
        <v>68326.65882514113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68326.65882514113</v>
      </c>
      <c r="J24" s="19">
        <f t="shared" si="1"/>
        <v>10422.710668241863</v>
      </c>
      <c r="K24" s="19">
        <f t="shared" si="1"/>
        <v>57903.948156899285</v>
      </c>
      <c r="L24" s="19">
        <f t="shared" si="1"/>
        <v>41496.791109236961</v>
      </c>
      <c r="M24" s="19">
        <f t="shared" si="1"/>
        <v>12532.030914989558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2440.6358524534699</v>
      </c>
      <c r="S24" s="19">
        <f t="shared" si="1"/>
        <v>583.09028021928975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E25/888/12</f>
        <v>0.15942815303068927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5.252523912952544E-2</v>
      </c>
      <c r="E27" s="19">
        <f t="shared" si="3"/>
        <v>559.7089481642231</v>
      </c>
      <c r="F27" s="19">
        <f t="shared" si="4"/>
        <v>0</v>
      </c>
      <c r="G27" s="19">
        <v>0</v>
      </c>
      <c r="H27" s="19">
        <v>0</v>
      </c>
      <c r="I27" s="19">
        <f t="shared" si="5"/>
        <v>559.7089481642231</v>
      </c>
      <c r="J27" s="19">
        <v>85.379331075898406</v>
      </c>
      <c r="K27" s="19">
        <f t="shared" si="6"/>
        <v>474.32961708832471</v>
      </c>
      <c r="L27" s="19">
        <v>202.98356954314701</v>
      </c>
      <c r="M27" s="19">
        <v>61.301038002030502</v>
      </c>
      <c r="N27" s="19">
        <v>0</v>
      </c>
      <c r="O27" s="19">
        <v>199.8</v>
      </c>
      <c r="P27" s="19">
        <v>0</v>
      </c>
      <c r="Q27" s="19">
        <v>0</v>
      </c>
      <c r="R27" s="19">
        <v>5.7832934010152099</v>
      </c>
      <c r="S27" s="19">
        <v>4.4617161421319702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1.3920807792551134E-2</v>
      </c>
      <c r="E28" s="19">
        <f t="shared" si="3"/>
        <v>148.34012783742489</v>
      </c>
      <c r="F28" s="19">
        <f t="shared" si="4"/>
        <v>0</v>
      </c>
      <c r="G28" s="19">
        <v>0</v>
      </c>
      <c r="H28" s="19">
        <v>0</v>
      </c>
      <c r="I28" s="19">
        <f t="shared" si="5"/>
        <v>148.34012783742489</v>
      </c>
      <c r="J28" s="19">
        <v>22.628155093844502</v>
      </c>
      <c r="K28" s="19">
        <f t="shared" si="6"/>
        <v>125.71197274358039</v>
      </c>
      <c r="L28" s="19">
        <v>92.461087187817299</v>
      </c>
      <c r="M28" s="19">
        <v>27.923248330720799</v>
      </c>
      <c r="N28" s="19">
        <v>0</v>
      </c>
      <c r="O28" s="19">
        <v>0</v>
      </c>
      <c r="P28" s="19">
        <v>0</v>
      </c>
      <c r="Q28" s="19">
        <v>0</v>
      </c>
      <c r="R28" s="19">
        <v>4.4170829103214801</v>
      </c>
      <c r="S28" s="19">
        <v>0.91055431472081105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8.3524846755306845E-2</v>
      </c>
      <c r="E29" s="19">
        <f t="shared" si="3"/>
        <v>890.04076702454972</v>
      </c>
      <c r="F29" s="19">
        <f t="shared" si="4"/>
        <v>0</v>
      </c>
      <c r="G29" s="19">
        <v>0</v>
      </c>
      <c r="H29" s="19">
        <v>0</v>
      </c>
      <c r="I29" s="19">
        <f t="shared" si="5"/>
        <v>890.04076702454972</v>
      </c>
      <c r="J29" s="19">
        <v>135.76893056306699</v>
      </c>
      <c r="K29" s="19">
        <f t="shared" si="6"/>
        <v>754.27183646148274</v>
      </c>
      <c r="L29" s="19">
        <v>554.76652312690396</v>
      </c>
      <c r="M29" s="19">
        <v>167.539489984325</v>
      </c>
      <c r="N29" s="19">
        <v>0</v>
      </c>
      <c r="O29" s="19">
        <v>0</v>
      </c>
      <c r="P29" s="19">
        <v>0</v>
      </c>
      <c r="Q29" s="19">
        <v>0</v>
      </c>
      <c r="R29" s="19">
        <v>26.5024974619289</v>
      </c>
      <c r="S29" s="19">
        <v>5.4633258883248601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5.6275072264288656E-2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0.18793090519943992</v>
      </c>
      <c r="E31" s="19">
        <f t="shared" si="3"/>
        <v>2002.591725805232</v>
      </c>
      <c r="F31" s="19">
        <f t="shared" si="4"/>
        <v>0</v>
      </c>
      <c r="G31" s="19">
        <v>0</v>
      </c>
      <c r="H31" s="19">
        <v>0</v>
      </c>
      <c r="I31" s="19">
        <f t="shared" si="5"/>
        <v>2002.591725805232</v>
      </c>
      <c r="J31" s="19">
        <v>305.48009376689998</v>
      </c>
      <c r="K31" s="19">
        <f t="shared" si="6"/>
        <v>1697.1116320383321</v>
      </c>
      <c r="L31" s="19">
        <v>1248.22467703553</v>
      </c>
      <c r="M31" s="19">
        <v>376.96385246473102</v>
      </c>
      <c r="N31" s="19">
        <v>0</v>
      </c>
      <c r="O31" s="19">
        <v>0</v>
      </c>
      <c r="P31" s="19">
        <v>0</v>
      </c>
      <c r="Q31" s="19">
        <v>0</v>
      </c>
      <c r="R31" s="19">
        <v>59.630619289340103</v>
      </c>
      <c r="S31" s="19">
        <v>12.292483248730999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4.5103417247865658E-2</v>
      </c>
      <c r="E32" s="19">
        <f t="shared" si="3"/>
        <v>480.62201419325652</v>
      </c>
      <c r="F32" s="19">
        <f t="shared" si="4"/>
        <v>0</v>
      </c>
      <c r="G32" s="19">
        <v>0</v>
      </c>
      <c r="H32" s="19">
        <v>0</v>
      </c>
      <c r="I32" s="19">
        <f t="shared" si="5"/>
        <v>480.62201419325652</v>
      </c>
      <c r="J32" s="19">
        <v>73.315222504056095</v>
      </c>
      <c r="K32" s="19">
        <f t="shared" si="6"/>
        <v>407.30679168920045</v>
      </c>
      <c r="L32" s="19">
        <v>299.57392248852801</v>
      </c>
      <c r="M32" s="19">
        <v>90.471324591535407</v>
      </c>
      <c r="N32" s="19">
        <v>0</v>
      </c>
      <c r="O32" s="19">
        <v>0</v>
      </c>
      <c r="P32" s="19">
        <v>0</v>
      </c>
      <c r="Q32" s="19">
        <v>0</v>
      </c>
      <c r="R32" s="19">
        <v>14.3113486294416</v>
      </c>
      <c r="S32" s="19">
        <v>2.95019597969543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9.0206834495731344E-2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0.3006894483191041</v>
      </c>
      <c r="E34" s="19">
        <f t="shared" si="3"/>
        <v>3204.1467612883735</v>
      </c>
      <c r="F34" s="19">
        <f t="shared" si="4"/>
        <v>0</v>
      </c>
      <c r="G34" s="19">
        <v>0</v>
      </c>
      <c r="H34" s="19">
        <v>0</v>
      </c>
      <c r="I34" s="19">
        <f t="shared" si="5"/>
        <v>3204.1467612883735</v>
      </c>
      <c r="J34" s="19">
        <v>488.76815002704001</v>
      </c>
      <c r="K34" s="19">
        <f t="shared" si="6"/>
        <v>2715.3786112613334</v>
      </c>
      <c r="L34" s="19">
        <v>1997.1594832568501</v>
      </c>
      <c r="M34" s="19">
        <v>603.14216394357004</v>
      </c>
      <c r="N34" s="19">
        <v>0</v>
      </c>
      <c r="O34" s="19">
        <v>0</v>
      </c>
      <c r="P34" s="19">
        <v>0</v>
      </c>
      <c r="Q34" s="19">
        <v>0</v>
      </c>
      <c r="R34" s="19">
        <v>95.408990862944094</v>
      </c>
      <c r="S34" s="19">
        <v>19.667973197969499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4.5103417247865658E-2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1.0022981610636812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0.50114908053184071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0.32261478259904608</v>
      </c>
      <c r="E41" s="19">
        <f t="shared" si="3"/>
        <v>3437.783123375435</v>
      </c>
      <c r="F41" s="19">
        <f t="shared" si="4"/>
        <v>0</v>
      </c>
      <c r="G41" s="19">
        <v>0</v>
      </c>
      <c r="H41" s="19">
        <v>0</v>
      </c>
      <c r="I41" s="19">
        <f t="shared" si="5"/>
        <v>3437.783123375435</v>
      </c>
      <c r="J41" s="19">
        <v>524.40759509116799</v>
      </c>
      <c r="K41" s="19">
        <f t="shared" si="6"/>
        <v>2913.3755282842671</v>
      </c>
      <c r="L41" s="19">
        <v>2154.1113502538101</v>
      </c>
      <c r="M41" s="19">
        <v>650.54162777664999</v>
      </c>
      <c r="N41" s="19">
        <v>0</v>
      </c>
      <c r="O41" s="19">
        <v>0</v>
      </c>
      <c r="P41" s="19">
        <v>0</v>
      </c>
      <c r="Q41" s="19">
        <v>0</v>
      </c>
      <c r="R41" s="19">
        <v>61.373725888324898</v>
      </c>
      <c r="S41" s="19">
        <v>47.348824365482201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1.0022981610636812</v>
      </c>
      <c r="E42" s="19">
        <f t="shared" si="3"/>
        <v>10680.489204294587</v>
      </c>
      <c r="F42" s="19">
        <f t="shared" si="4"/>
        <v>0</v>
      </c>
      <c r="G42" s="19">
        <v>0</v>
      </c>
      <c r="H42" s="19">
        <v>0</v>
      </c>
      <c r="I42" s="19">
        <f t="shared" si="5"/>
        <v>10680.489204294587</v>
      </c>
      <c r="J42" s="19">
        <v>1629.2271667568</v>
      </c>
      <c r="K42" s="19">
        <f t="shared" si="6"/>
        <v>9051.2620375377865</v>
      </c>
      <c r="L42" s="19">
        <v>6657.1982775228398</v>
      </c>
      <c r="M42" s="19">
        <v>2010.4738798118999</v>
      </c>
      <c r="N42" s="19">
        <v>0</v>
      </c>
      <c r="O42" s="19">
        <v>0</v>
      </c>
      <c r="P42" s="19">
        <v>0</v>
      </c>
      <c r="Q42" s="19">
        <v>0</v>
      </c>
      <c r="R42" s="19">
        <v>318.02996954314699</v>
      </c>
      <c r="S42" s="19">
        <v>65.559910659898506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0.21186161110143123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4.7668862497821964E-2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8.6857826084358516E-3</v>
      </c>
      <c r="E48" s="19">
        <f t="shared" si="3"/>
        <v>92.555699475492446</v>
      </c>
      <c r="F48" s="19">
        <f t="shared" si="4"/>
        <v>0</v>
      </c>
      <c r="G48" s="19">
        <v>0</v>
      </c>
      <c r="H48" s="19">
        <v>0</v>
      </c>
      <c r="I48" s="19">
        <f t="shared" si="5"/>
        <v>92.555699475492446</v>
      </c>
      <c r="J48" s="19">
        <v>14.1186660216853</v>
      </c>
      <c r="K48" s="19">
        <f t="shared" si="6"/>
        <v>78.437033453807146</v>
      </c>
      <c r="L48" s="19">
        <v>57.995305583756398</v>
      </c>
      <c r="M48" s="19">
        <v>17.514582286294399</v>
      </c>
      <c r="N48" s="19">
        <v>0</v>
      </c>
      <c r="O48" s="19">
        <v>0</v>
      </c>
      <c r="P48" s="19">
        <v>0</v>
      </c>
      <c r="Q48" s="19">
        <v>0</v>
      </c>
      <c r="R48" s="19">
        <v>1.6523695431472101</v>
      </c>
      <c r="S48" s="19">
        <v>1.27477604060914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0.25423393332171679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0.19067544999128813</v>
      </c>
      <c r="E50" s="19">
        <f t="shared" si="3"/>
        <v>2031.8375951071664</v>
      </c>
      <c r="F50" s="19">
        <f t="shared" si="4"/>
        <v>0</v>
      </c>
      <c r="G50" s="19">
        <v>0</v>
      </c>
      <c r="H50" s="19">
        <v>0</v>
      </c>
      <c r="I50" s="19">
        <f t="shared" si="5"/>
        <v>2031.8375951071664</v>
      </c>
      <c r="J50" s="19">
        <v>309.941328067195</v>
      </c>
      <c r="K50" s="19">
        <f t="shared" si="6"/>
        <v>1721.8962670399715</v>
      </c>
      <c r="L50" s="19">
        <v>1284.9108503390901</v>
      </c>
      <c r="M50" s="19">
        <v>388.04307680240402</v>
      </c>
      <c r="N50" s="19">
        <v>0</v>
      </c>
      <c r="O50" s="19">
        <v>0</v>
      </c>
      <c r="P50" s="19">
        <v>0</v>
      </c>
      <c r="Q50" s="19">
        <v>0</v>
      </c>
      <c r="R50" s="19">
        <v>39.1083532994924</v>
      </c>
      <c r="S50" s="19">
        <v>9.8339865989847901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4.7265168465622153E-3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0.13196504445975699</v>
      </c>
      <c r="E53" s="19">
        <f t="shared" si="3"/>
        <v>1406.2195137631704</v>
      </c>
      <c r="F53" s="19">
        <f t="shared" si="4"/>
        <v>0</v>
      </c>
      <c r="G53" s="19">
        <v>0</v>
      </c>
      <c r="H53" s="19">
        <v>0</v>
      </c>
      <c r="I53" s="19">
        <f t="shared" si="5"/>
        <v>1406.2195137631704</v>
      </c>
      <c r="J53" s="19">
        <v>214.508061421501</v>
      </c>
      <c r="K53" s="19">
        <f t="shared" si="6"/>
        <v>1191.7114523416694</v>
      </c>
      <c r="L53" s="19">
        <v>839.30806240812205</v>
      </c>
      <c r="M53" s="19">
        <v>253.47103484725301</v>
      </c>
      <c r="N53" s="19">
        <v>0</v>
      </c>
      <c r="O53" s="19">
        <v>0</v>
      </c>
      <c r="P53" s="19">
        <v>0</v>
      </c>
      <c r="Q53" s="19">
        <v>0</v>
      </c>
      <c r="R53" s="19">
        <v>79.551922842639598</v>
      </c>
      <c r="S53" s="19">
        <v>19.380432243654798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1.0129513007571953</v>
      </c>
      <c r="E54" s="19">
        <f t="shared" si="3"/>
        <v>10794.009060868673</v>
      </c>
      <c r="F54" s="19">
        <f t="shared" si="4"/>
        <v>0</v>
      </c>
      <c r="G54" s="19">
        <v>0</v>
      </c>
      <c r="H54" s="19">
        <v>0</v>
      </c>
      <c r="I54" s="19">
        <f t="shared" si="5"/>
        <v>10794.009060868673</v>
      </c>
      <c r="J54" s="19">
        <v>1646.54375504776</v>
      </c>
      <c r="K54" s="19">
        <f t="shared" si="6"/>
        <v>9147.4653058209133</v>
      </c>
      <c r="L54" s="19">
        <v>6442.4499459898498</v>
      </c>
      <c r="M54" s="19">
        <v>1945.61988368893</v>
      </c>
      <c r="N54" s="19">
        <v>0</v>
      </c>
      <c r="O54" s="19">
        <v>0</v>
      </c>
      <c r="P54" s="19">
        <v>0</v>
      </c>
      <c r="Q54" s="19">
        <v>0</v>
      </c>
      <c r="R54" s="19">
        <v>610.63309644670096</v>
      </c>
      <c r="S54" s="19">
        <v>148.762379695432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9.9888253269112423E-2</v>
      </c>
      <c r="E55" s="19">
        <f t="shared" si="3"/>
        <v>1064.4092268356619</v>
      </c>
      <c r="F55" s="19">
        <f t="shared" si="4"/>
        <v>0</v>
      </c>
      <c r="G55" s="19">
        <v>0</v>
      </c>
      <c r="H55" s="19">
        <v>0</v>
      </c>
      <c r="I55" s="19">
        <f t="shared" si="5"/>
        <v>1064.4092268356619</v>
      </c>
      <c r="J55" s="19">
        <v>162.367509178321</v>
      </c>
      <c r="K55" s="19">
        <f t="shared" si="6"/>
        <v>902.041717657341</v>
      </c>
      <c r="L55" s="19">
        <v>635.29714745177705</v>
      </c>
      <c r="M55" s="19">
        <v>191.859738530437</v>
      </c>
      <c r="N55" s="19">
        <v>0</v>
      </c>
      <c r="O55" s="19">
        <v>0</v>
      </c>
      <c r="P55" s="19">
        <v>0</v>
      </c>
      <c r="Q55" s="19">
        <v>0</v>
      </c>
      <c r="R55" s="19">
        <v>60.215208121827402</v>
      </c>
      <c r="S55" s="19">
        <v>14.6696235532995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4.4569857233316579E-2</v>
      </c>
      <c r="E56" s="19">
        <f t="shared" si="3"/>
        <v>474.93639867822151</v>
      </c>
      <c r="F56" s="19">
        <f t="shared" si="4"/>
        <v>0</v>
      </c>
      <c r="G56" s="19">
        <v>0</v>
      </c>
      <c r="H56" s="19">
        <v>0</v>
      </c>
      <c r="I56" s="19">
        <f t="shared" si="5"/>
        <v>474.93639867822151</v>
      </c>
      <c r="J56" s="19">
        <v>72.447925222101603</v>
      </c>
      <c r="K56" s="19">
        <f t="shared" si="6"/>
        <v>402.48847345611989</v>
      </c>
      <c r="L56" s="19">
        <v>283.467797623553</v>
      </c>
      <c r="M56" s="19">
        <v>85.607274882313106</v>
      </c>
      <c r="N56" s="19">
        <v>0</v>
      </c>
      <c r="O56" s="19">
        <v>0</v>
      </c>
      <c r="P56" s="19">
        <v>0</v>
      </c>
      <c r="Q56" s="19">
        <v>0</v>
      </c>
      <c r="R56" s="19">
        <v>26.867856243654799</v>
      </c>
      <c r="S56" s="19">
        <v>6.5455447065989798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0.16882521679286547</v>
      </c>
      <c r="E57" s="19">
        <f t="shared" si="3"/>
        <v>1799.0015101447746</v>
      </c>
      <c r="F57" s="19">
        <f t="shared" si="4"/>
        <v>0</v>
      </c>
      <c r="G57" s="19">
        <v>0</v>
      </c>
      <c r="H57" s="19">
        <v>0</v>
      </c>
      <c r="I57" s="19">
        <f t="shared" si="5"/>
        <v>1799.0015101447746</v>
      </c>
      <c r="J57" s="19">
        <v>274.42395917462699</v>
      </c>
      <c r="K57" s="19">
        <f t="shared" si="6"/>
        <v>1524.5775509701475</v>
      </c>
      <c r="L57" s="19">
        <v>1073.74165766497</v>
      </c>
      <c r="M57" s="19">
        <v>324.26998061482197</v>
      </c>
      <c r="N57" s="19">
        <v>0</v>
      </c>
      <c r="O57" s="19">
        <v>0</v>
      </c>
      <c r="P57" s="19">
        <v>0</v>
      </c>
      <c r="Q57" s="19">
        <v>0</v>
      </c>
      <c r="R57" s="19">
        <v>101.77218274111701</v>
      </c>
      <c r="S57" s="19">
        <v>24.7937299492386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6.8092837439789292E-2</v>
      </c>
      <c r="E58" s="19">
        <f t="shared" si="3"/>
        <v>725.59727575839463</v>
      </c>
      <c r="F58" s="19">
        <f t="shared" si="4"/>
        <v>0</v>
      </c>
      <c r="G58" s="19">
        <v>0</v>
      </c>
      <c r="H58" s="19">
        <v>0</v>
      </c>
      <c r="I58" s="19">
        <f t="shared" si="5"/>
        <v>725.59727575839463</v>
      </c>
      <c r="J58" s="19">
        <v>110.684330200433</v>
      </c>
      <c r="K58" s="19">
        <f t="shared" si="6"/>
        <v>614.91294555796162</v>
      </c>
      <c r="L58" s="19">
        <v>433.07580192487302</v>
      </c>
      <c r="M58" s="19">
        <v>130.78889218131201</v>
      </c>
      <c r="N58" s="19">
        <v>0</v>
      </c>
      <c r="O58" s="19">
        <v>0</v>
      </c>
      <c r="P58" s="19">
        <v>0</v>
      </c>
      <c r="Q58" s="19">
        <v>0</v>
      </c>
      <c r="R58" s="19">
        <v>41.048113705583802</v>
      </c>
      <c r="S58" s="19">
        <v>10.0001377461929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0.30013371874287337</v>
      </c>
      <c r="E59" s="19">
        <f t="shared" si="3"/>
        <v>3198.2249069240588</v>
      </c>
      <c r="F59" s="19">
        <f t="shared" si="4"/>
        <v>0</v>
      </c>
      <c r="G59" s="19">
        <v>0</v>
      </c>
      <c r="H59" s="19">
        <v>0</v>
      </c>
      <c r="I59" s="19">
        <f t="shared" si="5"/>
        <v>3198.2249069240588</v>
      </c>
      <c r="J59" s="19">
        <v>487.86481631045001</v>
      </c>
      <c r="K59" s="19">
        <f t="shared" si="6"/>
        <v>2710.3600906136089</v>
      </c>
      <c r="L59" s="19">
        <v>1908.8740580710701</v>
      </c>
      <c r="M59" s="19">
        <v>576.47996553746202</v>
      </c>
      <c r="N59" s="19">
        <v>0</v>
      </c>
      <c r="O59" s="19">
        <v>0</v>
      </c>
      <c r="P59" s="19">
        <v>0</v>
      </c>
      <c r="Q59" s="19">
        <v>0</v>
      </c>
      <c r="R59" s="19">
        <v>180.92832487309701</v>
      </c>
      <c r="S59" s="19">
        <v>44.077742131979697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4.6895893553573877E-3</v>
      </c>
      <c r="E61" s="19">
        <f t="shared" si="3"/>
        <v>49.972264170688327</v>
      </c>
      <c r="F61" s="19">
        <f t="shared" si="4"/>
        <v>0</v>
      </c>
      <c r="G61" s="19">
        <v>0</v>
      </c>
      <c r="H61" s="19">
        <v>0</v>
      </c>
      <c r="I61" s="19">
        <f t="shared" si="5"/>
        <v>49.972264170688327</v>
      </c>
      <c r="J61" s="19">
        <v>7.6228877548507601</v>
      </c>
      <c r="K61" s="19">
        <f t="shared" si="6"/>
        <v>42.349376415837568</v>
      </c>
      <c r="L61" s="19">
        <v>29.826157157360399</v>
      </c>
      <c r="M61" s="19">
        <v>9.0074994615228405</v>
      </c>
      <c r="N61" s="19">
        <v>0</v>
      </c>
      <c r="O61" s="19">
        <v>0</v>
      </c>
      <c r="P61" s="19">
        <v>0</v>
      </c>
      <c r="Q61" s="19">
        <v>0</v>
      </c>
      <c r="R61" s="19">
        <v>2.8270050761421399</v>
      </c>
      <c r="S61" s="19">
        <v>0.68871472081218399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6.8755167976081583E-2</v>
      </c>
      <c r="E62" s="19">
        <f t="shared" si="7"/>
        <v>732.65506995312523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732.65506995312523</v>
      </c>
      <c r="J62" s="19">
        <f t="shared" si="7"/>
        <v>111.76094287420558</v>
      </c>
      <c r="K62" s="19">
        <f t="shared" si="7"/>
        <v>620.89412707891984</v>
      </c>
      <c r="L62" s="19">
        <f t="shared" si="7"/>
        <v>180.88114433299486</v>
      </c>
      <c r="M62" s="19">
        <f t="shared" si="7"/>
        <v>54.626105588564428</v>
      </c>
      <c r="N62" s="19">
        <f t="shared" si="7"/>
        <v>371.76600000000002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9.0721989847715729</v>
      </c>
      <c r="S62" s="19">
        <f t="shared" si="7"/>
        <v>4.5486781725888275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E63/888/12</f>
        <v>5.1736290147406227E-3</v>
      </c>
      <c r="E63" s="19">
        <f t="shared" ref="E63:E69" si="9">F63+I63</f>
        <v>55.130190781076074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55.130190781076074</v>
      </c>
      <c r="J63" s="19">
        <v>8.4096901191472</v>
      </c>
      <c r="K63" s="19">
        <f t="shared" ref="K63:K69" si="12">SUM(L63:U63)</f>
        <v>46.720500661928874</v>
      </c>
      <c r="L63" s="19">
        <v>32.104544162436497</v>
      </c>
      <c r="M63" s="19">
        <v>9.6955723370558395</v>
      </c>
      <c r="N63" s="19">
        <v>3.3</v>
      </c>
      <c r="O63" s="19">
        <v>0</v>
      </c>
      <c r="P63" s="19">
        <v>0</v>
      </c>
      <c r="Q63" s="19">
        <v>0</v>
      </c>
      <c r="R63" s="19">
        <v>0.91470456852791904</v>
      </c>
      <c r="S63" s="19">
        <v>0.705679593908629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4.3606690701726618E-2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1.5179846971576658E-3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9.2284317812283342E-3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9.2284317812283342E-3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SUM(D71:D75)</f>
        <v>3.9999322345981954</v>
      </c>
      <c r="E70" s="19">
        <f t="shared" si="13"/>
        <v>42623.277891878366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42623.277891878366</v>
      </c>
      <c r="J70" s="19">
        <f t="shared" si="13"/>
        <v>6501.8559496085691</v>
      </c>
      <c r="K70" s="19">
        <f t="shared" si="13"/>
        <v>36121.421942269793</v>
      </c>
      <c r="L70" s="19">
        <f t="shared" si="13"/>
        <v>12858.138447788837</v>
      </c>
      <c r="M70" s="19">
        <f t="shared" si="13"/>
        <v>3883.1578112322318</v>
      </c>
      <c r="N70" s="19">
        <f t="shared" si="13"/>
        <v>18437.227439999999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461.17363329949177</v>
      </c>
      <c r="S70" s="19">
        <f t="shared" si="13"/>
        <v>481.72460994923773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E71/888/12</f>
        <v>2.4597200561178956</v>
      </c>
      <c r="E71" s="19">
        <f>F71+I71</f>
        <v>26210.776917992294</v>
      </c>
      <c r="F71" s="19">
        <f>SUM(G71:H71)</f>
        <v>0</v>
      </c>
      <c r="G71" s="19">
        <v>0</v>
      </c>
      <c r="H71" s="19">
        <v>0</v>
      </c>
      <c r="I71" s="19">
        <f>SUM(J71:K71)</f>
        <v>26210.776917992294</v>
      </c>
      <c r="J71" s="19">
        <v>3998.25410613442</v>
      </c>
      <c r="K71" s="19">
        <f>SUM(L71:U71)</f>
        <v>22212.522811857874</v>
      </c>
      <c r="L71" s="19">
        <v>7083.7123248731004</v>
      </c>
      <c r="M71" s="19">
        <v>2139.2811221116799</v>
      </c>
      <c r="N71" s="19">
        <v>12631.99944</v>
      </c>
      <c r="O71" s="19">
        <v>0</v>
      </c>
      <c r="P71" s="19">
        <v>0</v>
      </c>
      <c r="Q71" s="19">
        <v>0</v>
      </c>
      <c r="R71" s="19">
        <v>201.82513705583699</v>
      </c>
      <c r="S71" s="19">
        <v>155.70478781725899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22.5">
      <c r="A72" s="17" t="s">
        <v>136</v>
      </c>
      <c r="B72" s="18" t="s">
        <v>184</v>
      </c>
      <c r="C72" s="18"/>
      <c r="D72" s="19">
        <f>E72/888/12</f>
        <v>0.66813015555417332</v>
      </c>
      <c r="E72" s="19">
        <f>F72+I72</f>
        <v>7119.5949375852715</v>
      </c>
      <c r="F72" s="19">
        <f>SUM(G72:H72)</f>
        <v>0</v>
      </c>
      <c r="G72" s="19">
        <v>0</v>
      </c>
      <c r="H72" s="19">
        <v>0</v>
      </c>
      <c r="I72" s="19">
        <f>SUM(J72:K72)</f>
        <v>7119.5949375852715</v>
      </c>
      <c r="J72" s="19">
        <v>1086.03990573335</v>
      </c>
      <c r="K72" s="19">
        <f>SUM(L72:U72)</f>
        <v>6033.5550318519217</v>
      </c>
      <c r="L72" s="19">
        <v>2136.7458987533</v>
      </c>
      <c r="M72" s="19">
        <v>645.29726142349602</v>
      </c>
      <c r="N72" s="19">
        <v>3024.7919999999999</v>
      </c>
      <c r="O72" s="19">
        <v>0</v>
      </c>
      <c r="P72" s="19">
        <v>0</v>
      </c>
      <c r="Q72" s="19">
        <v>0</v>
      </c>
      <c r="R72" s="19">
        <v>99.053755126903496</v>
      </c>
      <c r="S72" s="19">
        <v>127.666116548223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22.5">
      <c r="A73" s="17" t="s">
        <v>138</v>
      </c>
      <c r="B73" s="18" t="s">
        <v>185</v>
      </c>
      <c r="C73" s="18"/>
      <c r="D73" s="19">
        <f>E73/888/12</f>
        <v>0.60367356656722915</v>
      </c>
      <c r="E73" s="19">
        <f>F73+I73</f>
        <v>6432.7455253403941</v>
      </c>
      <c r="F73" s="19">
        <f>SUM(G73:H73)</f>
        <v>0</v>
      </c>
      <c r="G73" s="19">
        <v>0</v>
      </c>
      <c r="H73" s="19">
        <v>0</v>
      </c>
      <c r="I73" s="19">
        <f>SUM(J73:K73)</f>
        <v>6432.7455253403941</v>
      </c>
      <c r="J73" s="19">
        <v>981.26626657734801</v>
      </c>
      <c r="K73" s="19">
        <f>SUM(L73:U73)</f>
        <v>5451.4792587630463</v>
      </c>
      <c r="L73" s="19">
        <v>2863.3110871066001</v>
      </c>
      <c r="M73" s="19">
        <v>864.71994830619303</v>
      </c>
      <c r="N73" s="19">
        <v>1419.636</v>
      </c>
      <c r="O73" s="19">
        <v>0</v>
      </c>
      <c r="P73" s="19">
        <v>0</v>
      </c>
      <c r="Q73" s="19">
        <v>0</v>
      </c>
      <c r="R73" s="19">
        <v>132.73535025380701</v>
      </c>
      <c r="S73" s="19">
        <v>171.07687309644601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186</v>
      </c>
      <c r="C74" s="18"/>
      <c r="D74" s="19">
        <f>E74/888/12</f>
        <v>0.13904562055578421</v>
      </c>
      <c r="E74" s="19">
        <f>F74+I74</f>
        <v>1481.6701326424363</v>
      </c>
      <c r="F74" s="19">
        <f>SUM(G74:H74)</f>
        <v>0</v>
      </c>
      <c r="G74" s="19">
        <v>0</v>
      </c>
      <c r="H74" s="19">
        <v>0</v>
      </c>
      <c r="I74" s="19">
        <f>SUM(J74:K74)</f>
        <v>1481.6701326424363</v>
      </c>
      <c r="J74" s="19">
        <v>226.01747786071101</v>
      </c>
      <c r="K74" s="19">
        <f>SUM(L74:U74)</f>
        <v>1255.6526547817252</v>
      </c>
      <c r="L74" s="19">
        <v>287.62282233502498</v>
      </c>
      <c r="M74" s="19">
        <v>86.862092345177501</v>
      </c>
      <c r="N74" s="19">
        <v>860.8</v>
      </c>
      <c r="O74" s="19">
        <v>0</v>
      </c>
      <c r="P74" s="19">
        <v>0</v>
      </c>
      <c r="Q74" s="19">
        <v>0</v>
      </c>
      <c r="R74" s="19">
        <v>10.236345177664999</v>
      </c>
      <c r="S74" s="19">
        <v>10.131394923857901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15">
      <c r="A75" s="17" t="s">
        <v>149</v>
      </c>
      <c r="B75" s="18" t="s">
        <v>187</v>
      </c>
      <c r="C75" s="18"/>
      <c r="D75" s="19">
        <f>E75/888/12</f>
        <v>0.1293628358031127</v>
      </c>
      <c r="E75" s="19">
        <f>F75+I75</f>
        <v>1378.4903783179689</v>
      </c>
      <c r="F75" s="19">
        <f>SUM(G75:H75)</f>
        <v>0</v>
      </c>
      <c r="G75" s="19">
        <v>0</v>
      </c>
      <c r="H75" s="19">
        <v>0</v>
      </c>
      <c r="I75" s="19">
        <f>SUM(J75:K75)</f>
        <v>1378.4903783179689</v>
      </c>
      <c r="J75" s="19">
        <v>210.27819330274099</v>
      </c>
      <c r="K75" s="19">
        <f>SUM(L75:U75)</f>
        <v>1168.212185015228</v>
      </c>
      <c r="L75" s="19">
        <v>486.74631472081199</v>
      </c>
      <c r="M75" s="19">
        <v>146.997387045685</v>
      </c>
      <c r="N75" s="19">
        <v>500</v>
      </c>
      <c r="O75" s="19">
        <v>0</v>
      </c>
      <c r="P75" s="19">
        <v>0</v>
      </c>
      <c r="Q75" s="19">
        <v>0</v>
      </c>
      <c r="R75" s="19">
        <v>17.323045685279201</v>
      </c>
      <c r="S75" s="19">
        <v>17.1454375634518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>
      <c r="A76" s="13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6">
      <c r="A77" s="93" t="s">
        <v>142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144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</sheetData>
  <mergeCells count="22">
    <mergeCell ref="A14:U14"/>
    <mergeCell ref="A8:U8"/>
    <mergeCell ref="A9:U9"/>
    <mergeCell ref="A10:U10"/>
    <mergeCell ref="A11:U11"/>
    <mergeCell ref="A13:U13"/>
    <mergeCell ref="A80:R80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7:R77"/>
    <mergeCell ref="A78:R78"/>
    <mergeCell ref="A79:R79"/>
  </mergeCells>
  <pageMargins left="0.41666666666666669" right="0.1388888888888889" top="0.75" bottom="0.75" header="0.3" footer="0.3"/>
  <pageSetup paperSize="9" scale="5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12"/>
  <dimension ref="A2:Z77"/>
  <sheetViews>
    <sheetView topLeftCell="A12" zoomScaleNormal="100" workbookViewId="0">
      <selection activeCell="B71" sqref="B71:B72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188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189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SUM(D24:D72)/2+D23</f>
        <v>14.171224497656198</v>
      </c>
      <c r="E22" s="15">
        <f t="shared" si="0"/>
        <v>147182.33763265726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147182.33763265726</v>
      </c>
      <c r="J22" s="15">
        <f t="shared" si="0"/>
        <v>22451.543028710432</v>
      </c>
      <c r="K22" s="15">
        <f t="shared" si="0"/>
        <v>124730.79460394685</v>
      </c>
      <c r="L22" s="15">
        <f t="shared" si="0"/>
        <v>70051.280043046834</v>
      </c>
      <c r="M22" s="15">
        <f t="shared" si="0"/>
        <v>21155.486573000151</v>
      </c>
      <c r="N22" s="15">
        <f t="shared" si="0"/>
        <v>29044.191427199999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3193.4612052622688</v>
      </c>
      <c r="S22" s="15">
        <f t="shared" si="0"/>
        <v>835.18499503756334</v>
      </c>
      <c r="T22" s="15">
        <f t="shared" si="0"/>
        <v>251.39036040000099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E23/865.5/12</f>
        <v>2.5913240556109955</v>
      </c>
      <c r="E23" s="19">
        <f>F23+I23</f>
        <v>26913.491641575802</v>
      </c>
      <c r="F23" s="19">
        <f>SUM(G23:H23)</f>
        <v>0</v>
      </c>
      <c r="G23" s="19">
        <v>0</v>
      </c>
      <c r="H23" s="19">
        <v>0</v>
      </c>
      <c r="I23" s="19">
        <f>SUM(J23:K23)</f>
        <v>26913.491641575802</v>
      </c>
      <c r="J23" s="19">
        <v>4105.4478775285097</v>
      </c>
      <c r="K23" s="19">
        <f>SUM(L23:U23)</f>
        <v>22808.043764047292</v>
      </c>
      <c r="L23" s="19">
        <v>16777.022545044001</v>
      </c>
      <c r="M23" s="19">
        <v>5066.6608086032902</v>
      </c>
      <c r="N23" s="19">
        <v>0</v>
      </c>
      <c r="O23" s="19">
        <v>0</v>
      </c>
      <c r="P23" s="19">
        <v>0</v>
      </c>
      <c r="Q23" s="19">
        <v>0</v>
      </c>
      <c r="R23" s="19">
        <v>712.97005000000104</v>
      </c>
      <c r="S23" s="19">
        <v>0</v>
      </c>
      <c r="T23" s="19">
        <v>251.39036040000099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5.8986591780199396</v>
      </c>
      <c r="E24" s="19">
        <f t="shared" si="1"/>
        <v>61263.474222915087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61263.474222915087</v>
      </c>
      <c r="J24" s="19">
        <f t="shared" si="1"/>
        <v>9345.2757289192505</v>
      </c>
      <c r="K24" s="19">
        <f t="shared" si="1"/>
        <v>51918.198493995842</v>
      </c>
      <c r="L24" s="19">
        <f t="shared" si="1"/>
        <v>37299.710612350042</v>
      </c>
      <c r="M24" s="19">
        <f t="shared" si="1"/>
        <v>11264.512604929716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2020.6181148561761</v>
      </c>
      <c r="S24" s="19">
        <f t="shared" si="1"/>
        <v>481.95716185989846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E25/865.5/12</f>
        <v>0.16357273239890477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5.3890713283672544E-2</v>
      </c>
      <c r="E27" s="19">
        <f t="shared" si="3"/>
        <v>559.7089481642231</v>
      </c>
      <c r="F27" s="19">
        <f t="shared" si="4"/>
        <v>0</v>
      </c>
      <c r="G27" s="19">
        <v>0</v>
      </c>
      <c r="H27" s="19">
        <v>0</v>
      </c>
      <c r="I27" s="19">
        <f t="shared" si="5"/>
        <v>559.7089481642231</v>
      </c>
      <c r="J27" s="19">
        <v>85.379331075898406</v>
      </c>
      <c r="K27" s="19">
        <f t="shared" si="6"/>
        <v>474.32961708832471</v>
      </c>
      <c r="L27" s="19">
        <v>202.98356954314701</v>
      </c>
      <c r="M27" s="19">
        <v>61.301038002030502</v>
      </c>
      <c r="N27" s="19">
        <v>0</v>
      </c>
      <c r="O27" s="19">
        <v>199.8</v>
      </c>
      <c r="P27" s="19">
        <v>0</v>
      </c>
      <c r="Q27" s="19">
        <v>0</v>
      </c>
      <c r="R27" s="19">
        <v>5.7832934010152099</v>
      </c>
      <c r="S27" s="19">
        <v>4.4617161421319702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2.8565401085581574E-2</v>
      </c>
      <c r="E28" s="19">
        <f t="shared" si="3"/>
        <v>296.68025567485023</v>
      </c>
      <c r="F28" s="19">
        <f t="shared" si="4"/>
        <v>0</v>
      </c>
      <c r="G28" s="19">
        <v>0</v>
      </c>
      <c r="H28" s="19">
        <v>0</v>
      </c>
      <c r="I28" s="19">
        <f t="shared" si="5"/>
        <v>296.68025567485023</v>
      </c>
      <c r="J28" s="19">
        <v>45.256310187689003</v>
      </c>
      <c r="K28" s="19">
        <f t="shared" si="6"/>
        <v>251.42394548716121</v>
      </c>
      <c r="L28" s="19">
        <v>184.922174375635</v>
      </c>
      <c r="M28" s="19">
        <v>55.846496661441599</v>
      </c>
      <c r="N28" s="19">
        <v>0</v>
      </c>
      <c r="O28" s="19">
        <v>0</v>
      </c>
      <c r="P28" s="19">
        <v>0</v>
      </c>
      <c r="Q28" s="19">
        <v>0</v>
      </c>
      <c r="R28" s="19">
        <v>8.8341658206429798</v>
      </c>
      <c r="S28" s="19">
        <v>1.8211086294416301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8.5696203256744638E-2</v>
      </c>
      <c r="E29" s="19">
        <f t="shared" si="3"/>
        <v>890.04076702454972</v>
      </c>
      <c r="F29" s="19">
        <f t="shared" si="4"/>
        <v>0</v>
      </c>
      <c r="G29" s="19">
        <v>0</v>
      </c>
      <c r="H29" s="19">
        <v>0</v>
      </c>
      <c r="I29" s="19">
        <f t="shared" si="5"/>
        <v>890.04076702454972</v>
      </c>
      <c r="J29" s="19">
        <v>135.76893056306699</v>
      </c>
      <c r="K29" s="19">
        <f t="shared" si="6"/>
        <v>754.27183646148274</v>
      </c>
      <c r="L29" s="19">
        <v>554.76652312690396</v>
      </c>
      <c r="M29" s="19">
        <v>167.539489984325</v>
      </c>
      <c r="N29" s="19">
        <v>0</v>
      </c>
      <c r="O29" s="19">
        <v>0</v>
      </c>
      <c r="P29" s="19">
        <v>0</v>
      </c>
      <c r="Q29" s="19">
        <v>0</v>
      </c>
      <c r="R29" s="19">
        <v>26.5024974619289</v>
      </c>
      <c r="S29" s="19">
        <v>5.4633258883248601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5.7738029082251098E-2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0.1542531658621403</v>
      </c>
      <c r="E31" s="19">
        <f t="shared" si="3"/>
        <v>1602.073380644189</v>
      </c>
      <c r="F31" s="19">
        <f t="shared" si="4"/>
        <v>0</v>
      </c>
      <c r="G31" s="19">
        <v>0</v>
      </c>
      <c r="H31" s="19">
        <v>0</v>
      </c>
      <c r="I31" s="19">
        <f t="shared" si="5"/>
        <v>1602.073380644189</v>
      </c>
      <c r="J31" s="19">
        <v>244.38407501352</v>
      </c>
      <c r="K31" s="19">
        <f t="shared" si="6"/>
        <v>1357.689305630669</v>
      </c>
      <c r="L31" s="19">
        <v>998.57974162842697</v>
      </c>
      <c r="M31" s="19">
        <v>301.57108197178502</v>
      </c>
      <c r="N31" s="19">
        <v>0</v>
      </c>
      <c r="O31" s="19">
        <v>0</v>
      </c>
      <c r="P31" s="19">
        <v>0</v>
      </c>
      <c r="Q31" s="19">
        <v>0</v>
      </c>
      <c r="R31" s="19">
        <v>47.704495431472203</v>
      </c>
      <c r="S31" s="19">
        <v>9.8339865989847901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0.11826076049430749</v>
      </c>
      <c r="E32" s="19">
        <f t="shared" si="3"/>
        <v>1228.2562584938776</v>
      </c>
      <c r="F32" s="19">
        <f t="shared" si="4"/>
        <v>0</v>
      </c>
      <c r="G32" s="19">
        <v>0</v>
      </c>
      <c r="H32" s="19">
        <v>0</v>
      </c>
      <c r="I32" s="19">
        <f t="shared" si="5"/>
        <v>1228.2562584938776</v>
      </c>
      <c r="J32" s="19">
        <v>187.361124177032</v>
      </c>
      <c r="K32" s="19">
        <f t="shared" si="6"/>
        <v>1040.8951343168455</v>
      </c>
      <c r="L32" s="19">
        <v>765.577801915127</v>
      </c>
      <c r="M32" s="19">
        <v>231.204496178368</v>
      </c>
      <c r="N32" s="19">
        <v>0</v>
      </c>
      <c r="O32" s="19">
        <v>0</v>
      </c>
      <c r="P32" s="19">
        <v>0</v>
      </c>
      <c r="Q32" s="19">
        <v>0</v>
      </c>
      <c r="R32" s="19">
        <v>36.573446497462001</v>
      </c>
      <c r="S32" s="19">
        <v>7.5393897258883404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9.2551899517284153E-2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0.30850633172428016</v>
      </c>
      <c r="E34" s="19">
        <f t="shared" si="3"/>
        <v>3204.1467612883735</v>
      </c>
      <c r="F34" s="19">
        <f t="shared" si="4"/>
        <v>0</v>
      </c>
      <c r="G34" s="19">
        <v>0</v>
      </c>
      <c r="H34" s="19">
        <v>0</v>
      </c>
      <c r="I34" s="19">
        <f t="shared" si="5"/>
        <v>3204.1467612883735</v>
      </c>
      <c r="J34" s="19">
        <v>488.76815002704001</v>
      </c>
      <c r="K34" s="19">
        <f t="shared" si="6"/>
        <v>2715.3786112613334</v>
      </c>
      <c r="L34" s="19">
        <v>1997.1594832568501</v>
      </c>
      <c r="M34" s="19">
        <v>603.14216394357004</v>
      </c>
      <c r="N34" s="19">
        <v>0</v>
      </c>
      <c r="O34" s="19">
        <v>0</v>
      </c>
      <c r="P34" s="19">
        <v>0</v>
      </c>
      <c r="Q34" s="19">
        <v>0</v>
      </c>
      <c r="R34" s="19">
        <v>95.408990862944094</v>
      </c>
      <c r="S34" s="19">
        <v>19.667973197969499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4.627594975864207E-2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1.0283544390809347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0.51417721954046736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0.33100164869780813</v>
      </c>
      <c r="E41" s="19">
        <f t="shared" si="3"/>
        <v>3437.783123375435</v>
      </c>
      <c r="F41" s="19">
        <f t="shared" si="4"/>
        <v>0</v>
      </c>
      <c r="G41" s="19">
        <v>0</v>
      </c>
      <c r="H41" s="19">
        <v>0</v>
      </c>
      <c r="I41" s="19">
        <f t="shared" si="5"/>
        <v>3437.783123375435</v>
      </c>
      <c r="J41" s="19">
        <v>524.40759509116799</v>
      </c>
      <c r="K41" s="19">
        <f t="shared" si="6"/>
        <v>2913.3755282842671</v>
      </c>
      <c r="L41" s="19">
        <v>2154.1113502538101</v>
      </c>
      <c r="M41" s="19">
        <v>650.54162777664999</v>
      </c>
      <c r="N41" s="19">
        <v>0</v>
      </c>
      <c r="O41" s="19">
        <v>0</v>
      </c>
      <c r="P41" s="19">
        <v>0</v>
      </c>
      <c r="Q41" s="19">
        <v>0</v>
      </c>
      <c r="R41" s="19">
        <v>61.373725888324898</v>
      </c>
      <c r="S41" s="19">
        <v>47.348824365482201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1.0283544390809347</v>
      </c>
      <c r="E42" s="19">
        <f t="shared" si="3"/>
        <v>10680.489204294587</v>
      </c>
      <c r="F42" s="19">
        <f t="shared" si="4"/>
        <v>0</v>
      </c>
      <c r="G42" s="19">
        <v>0</v>
      </c>
      <c r="H42" s="19">
        <v>0</v>
      </c>
      <c r="I42" s="19">
        <f t="shared" si="5"/>
        <v>10680.489204294587</v>
      </c>
      <c r="J42" s="19">
        <v>1629.2271667568</v>
      </c>
      <c r="K42" s="19">
        <f t="shared" si="6"/>
        <v>9051.2620375377865</v>
      </c>
      <c r="L42" s="19">
        <v>6657.1982775228398</v>
      </c>
      <c r="M42" s="19">
        <v>2010.4738798118999</v>
      </c>
      <c r="N42" s="19">
        <v>0</v>
      </c>
      <c r="O42" s="19">
        <v>0</v>
      </c>
      <c r="P42" s="19">
        <v>0</v>
      </c>
      <c r="Q42" s="19">
        <v>0</v>
      </c>
      <c r="R42" s="19">
        <v>318.02996954314699</v>
      </c>
      <c r="S42" s="19">
        <v>65.559910659898506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0.21736927863439739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4.8908087692739348E-2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2.6734748548669085E-2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0.2608431343612761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0.19563235077095767</v>
      </c>
      <c r="E50" s="19">
        <f t="shared" si="3"/>
        <v>2031.8375951071664</v>
      </c>
      <c r="F50" s="19">
        <f t="shared" si="4"/>
        <v>0</v>
      </c>
      <c r="G50" s="19">
        <v>0</v>
      </c>
      <c r="H50" s="19">
        <v>0</v>
      </c>
      <c r="I50" s="19">
        <f t="shared" si="5"/>
        <v>2031.8375951071664</v>
      </c>
      <c r="J50" s="19">
        <v>309.941328067195</v>
      </c>
      <c r="K50" s="19">
        <f t="shared" si="6"/>
        <v>1721.8962670399715</v>
      </c>
      <c r="L50" s="19">
        <v>1284.9108503390901</v>
      </c>
      <c r="M50" s="19">
        <v>388.04307680240402</v>
      </c>
      <c r="N50" s="19">
        <v>0</v>
      </c>
      <c r="O50" s="19">
        <v>0</v>
      </c>
      <c r="P50" s="19">
        <v>0</v>
      </c>
      <c r="Q50" s="19">
        <v>0</v>
      </c>
      <c r="R50" s="19">
        <v>39.1083532994924</v>
      </c>
      <c r="S50" s="19">
        <v>9.8339865989847901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4.8493899014988417E-3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0.1504396424420876</v>
      </c>
      <c r="E53" s="19">
        <f t="shared" si="3"/>
        <v>1562.4661264035217</v>
      </c>
      <c r="F53" s="19">
        <f t="shared" si="4"/>
        <v>0</v>
      </c>
      <c r="G53" s="19">
        <v>0</v>
      </c>
      <c r="H53" s="19">
        <v>0</v>
      </c>
      <c r="I53" s="19">
        <f t="shared" si="5"/>
        <v>1562.4661264035217</v>
      </c>
      <c r="J53" s="19">
        <v>238.342290468334</v>
      </c>
      <c r="K53" s="19">
        <f t="shared" si="6"/>
        <v>1324.1238359351876</v>
      </c>
      <c r="L53" s="19">
        <v>932.56451378680197</v>
      </c>
      <c r="M53" s="19">
        <v>281.63448316361399</v>
      </c>
      <c r="N53" s="19">
        <v>0</v>
      </c>
      <c r="O53" s="19">
        <v>0</v>
      </c>
      <c r="P53" s="19">
        <v>0</v>
      </c>
      <c r="Q53" s="19">
        <v>0</v>
      </c>
      <c r="R53" s="19">
        <v>88.391025380710801</v>
      </c>
      <c r="S53" s="19">
        <v>21.533813604060999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0.64955282717532381</v>
      </c>
      <c r="E54" s="19">
        <f t="shared" si="3"/>
        <v>6746.2556630429126</v>
      </c>
      <c r="F54" s="19">
        <f t="shared" si="4"/>
        <v>0</v>
      </c>
      <c r="G54" s="19">
        <v>0</v>
      </c>
      <c r="H54" s="19">
        <v>0</v>
      </c>
      <c r="I54" s="19">
        <f t="shared" si="5"/>
        <v>6746.2556630429126</v>
      </c>
      <c r="J54" s="19">
        <v>1029.08984690485</v>
      </c>
      <c r="K54" s="19">
        <f t="shared" si="6"/>
        <v>5717.1658161380628</v>
      </c>
      <c r="L54" s="19">
        <v>4026.5312162436499</v>
      </c>
      <c r="M54" s="19">
        <v>1216.0124273055801</v>
      </c>
      <c r="N54" s="19">
        <v>0</v>
      </c>
      <c r="O54" s="19">
        <v>0</v>
      </c>
      <c r="P54" s="19">
        <v>0</v>
      </c>
      <c r="Q54" s="19">
        <v>0</v>
      </c>
      <c r="R54" s="19">
        <v>381.645685279188</v>
      </c>
      <c r="S54" s="19">
        <v>92.976487309644696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7.6863751215746692E-2</v>
      </c>
      <c r="E55" s="19">
        <f t="shared" si="3"/>
        <v>798.30692012674513</v>
      </c>
      <c r="F55" s="19">
        <f t="shared" si="4"/>
        <v>0</v>
      </c>
      <c r="G55" s="19">
        <v>0</v>
      </c>
      <c r="H55" s="19">
        <v>0</v>
      </c>
      <c r="I55" s="19">
        <f t="shared" si="5"/>
        <v>798.30692012674513</v>
      </c>
      <c r="J55" s="19">
        <v>121.775631883741</v>
      </c>
      <c r="K55" s="19">
        <f t="shared" si="6"/>
        <v>676.53128824300416</v>
      </c>
      <c r="L55" s="19">
        <v>476.47286058883202</v>
      </c>
      <c r="M55" s="19">
        <v>143.89480389782699</v>
      </c>
      <c r="N55" s="19">
        <v>0</v>
      </c>
      <c r="O55" s="19">
        <v>0</v>
      </c>
      <c r="P55" s="19">
        <v>0</v>
      </c>
      <c r="Q55" s="19">
        <v>0</v>
      </c>
      <c r="R55" s="19">
        <v>45.161406091370502</v>
      </c>
      <c r="S55" s="19">
        <v>11.0022176649746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3.4296389274857154E-2</v>
      </c>
      <c r="E56" s="19">
        <f t="shared" si="3"/>
        <v>356.20229900866644</v>
      </c>
      <c r="F56" s="19">
        <f t="shared" si="4"/>
        <v>0</v>
      </c>
      <c r="G56" s="19">
        <v>0</v>
      </c>
      <c r="H56" s="19">
        <v>0</v>
      </c>
      <c r="I56" s="19">
        <f t="shared" si="5"/>
        <v>356.20229900866644</v>
      </c>
      <c r="J56" s="19">
        <v>54.335943916576198</v>
      </c>
      <c r="K56" s="19">
        <f t="shared" si="6"/>
        <v>301.86635509209026</v>
      </c>
      <c r="L56" s="19">
        <v>212.600848217665</v>
      </c>
      <c r="M56" s="19">
        <v>64.205456161734801</v>
      </c>
      <c r="N56" s="19">
        <v>0</v>
      </c>
      <c r="O56" s="19">
        <v>0</v>
      </c>
      <c r="P56" s="19">
        <v>0</v>
      </c>
      <c r="Q56" s="19">
        <v>0</v>
      </c>
      <c r="R56" s="19">
        <v>20.150892182741199</v>
      </c>
      <c r="S56" s="19">
        <v>4.9091585299492504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0.12991056543506502</v>
      </c>
      <c r="E57" s="19">
        <f t="shared" si="3"/>
        <v>1349.2511326085853</v>
      </c>
      <c r="F57" s="19">
        <f t="shared" si="4"/>
        <v>0</v>
      </c>
      <c r="G57" s="19">
        <v>0</v>
      </c>
      <c r="H57" s="19">
        <v>0</v>
      </c>
      <c r="I57" s="19">
        <f t="shared" si="5"/>
        <v>1349.2511326085853</v>
      </c>
      <c r="J57" s="19">
        <v>205.81796938097099</v>
      </c>
      <c r="K57" s="19">
        <f t="shared" si="6"/>
        <v>1143.4331632276144</v>
      </c>
      <c r="L57" s="19">
        <v>805.30624324873099</v>
      </c>
      <c r="M57" s="19">
        <v>243.20248546111699</v>
      </c>
      <c r="N57" s="19">
        <v>0</v>
      </c>
      <c r="O57" s="19">
        <v>0</v>
      </c>
      <c r="P57" s="19">
        <v>0</v>
      </c>
      <c r="Q57" s="19">
        <v>0</v>
      </c>
      <c r="R57" s="19">
        <v>76.329137055837606</v>
      </c>
      <c r="S57" s="19">
        <v>18.595297461928901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7.7625572432804255E-2</v>
      </c>
      <c r="E58" s="19">
        <f t="shared" si="3"/>
        <v>806.21919528710498</v>
      </c>
      <c r="F58" s="19">
        <f t="shared" si="4"/>
        <v>0</v>
      </c>
      <c r="G58" s="19">
        <v>0</v>
      </c>
      <c r="H58" s="19">
        <v>0</v>
      </c>
      <c r="I58" s="19">
        <f t="shared" si="5"/>
        <v>806.21919528710498</v>
      </c>
      <c r="J58" s="19">
        <v>122.98258911159201</v>
      </c>
      <c r="K58" s="19">
        <f t="shared" si="6"/>
        <v>683.23660617551297</v>
      </c>
      <c r="L58" s="19">
        <v>481.19533547208101</v>
      </c>
      <c r="M58" s="19">
        <v>145.32099131256899</v>
      </c>
      <c r="N58" s="19">
        <v>0</v>
      </c>
      <c r="O58" s="19">
        <v>0</v>
      </c>
      <c r="P58" s="19">
        <v>0</v>
      </c>
      <c r="Q58" s="19">
        <v>0</v>
      </c>
      <c r="R58" s="19">
        <v>45.609015228426401</v>
      </c>
      <c r="S58" s="19">
        <v>11.1112641624366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</v>
      </c>
      <c r="E59" s="19">
        <f t="shared" si="3"/>
        <v>0</v>
      </c>
      <c r="F59" s="19">
        <f t="shared" si="4"/>
        <v>0</v>
      </c>
      <c r="G59" s="19">
        <v>0</v>
      </c>
      <c r="H59" s="19">
        <v>0</v>
      </c>
      <c r="I59" s="19">
        <f t="shared" si="5"/>
        <v>0</v>
      </c>
      <c r="J59" s="19">
        <v>0</v>
      </c>
      <c r="K59" s="19">
        <f t="shared" si="6"/>
        <v>0</v>
      </c>
      <c r="L59" s="19">
        <v>0</v>
      </c>
      <c r="M59" s="19">
        <v>0</v>
      </c>
      <c r="N59" s="19">
        <v>0</v>
      </c>
      <c r="O59" s="19">
        <v>0</v>
      </c>
      <c r="P59" s="19">
        <v>0</v>
      </c>
      <c r="Q59" s="19">
        <v>0</v>
      </c>
      <c r="R59" s="19">
        <v>0</v>
      </c>
      <c r="S59" s="19">
        <v>0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1.4434507270562775E-2</v>
      </c>
      <c r="E61" s="19">
        <f t="shared" si="3"/>
        <v>149.91679251206497</v>
      </c>
      <c r="F61" s="19">
        <f t="shared" si="4"/>
        <v>0</v>
      </c>
      <c r="G61" s="19">
        <v>0</v>
      </c>
      <c r="H61" s="19">
        <v>0</v>
      </c>
      <c r="I61" s="19">
        <f t="shared" si="5"/>
        <v>149.91679251206497</v>
      </c>
      <c r="J61" s="19">
        <v>22.8686632645523</v>
      </c>
      <c r="K61" s="19">
        <f t="shared" si="6"/>
        <v>127.04812924751266</v>
      </c>
      <c r="L61" s="19">
        <v>89.478471472081196</v>
      </c>
      <c r="M61" s="19">
        <v>27.0224983845685</v>
      </c>
      <c r="N61" s="19">
        <v>0</v>
      </c>
      <c r="O61" s="19">
        <v>0</v>
      </c>
      <c r="P61" s="19">
        <v>0</v>
      </c>
      <c r="Q61" s="19">
        <v>0</v>
      </c>
      <c r="R61" s="19">
        <v>8.4810152284264202</v>
      </c>
      <c r="S61" s="19">
        <v>2.06614416243655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7.0542564023986648E-2</v>
      </c>
      <c r="E62" s="19">
        <f t="shared" si="7"/>
        <v>732.65506995312523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732.65506995312523</v>
      </c>
      <c r="J62" s="19">
        <f t="shared" si="7"/>
        <v>111.76094287420558</v>
      </c>
      <c r="K62" s="19">
        <f t="shared" si="7"/>
        <v>620.89412707891984</v>
      </c>
      <c r="L62" s="19">
        <f t="shared" si="7"/>
        <v>180.88114433299486</v>
      </c>
      <c r="M62" s="19">
        <f t="shared" si="7"/>
        <v>54.626105588564428</v>
      </c>
      <c r="N62" s="19">
        <f t="shared" si="7"/>
        <v>371.76600000000002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9.0721989847715729</v>
      </c>
      <c r="S62" s="19">
        <f t="shared" si="7"/>
        <v>4.5486781725888275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E63/865.5/12</f>
        <v>5.3081254362676751E-3</v>
      </c>
      <c r="E63" s="19">
        <f t="shared" ref="E63:E69" si="9">F63+I63</f>
        <v>55.130190781076074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55.130190781076074</v>
      </c>
      <c r="J63" s="19">
        <v>8.4096901191472</v>
      </c>
      <c r="K63" s="19">
        <f t="shared" ref="K63:K69" si="12">SUM(L63:U63)</f>
        <v>46.720500661928874</v>
      </c>
      <c r="L63" s="19">
        <v>32.104544162436497</v>
      </c>
      <c r="M63" s="19">
        <v>9.6955723370558395</v>
      </c>
      <c r="N63" s="19">
        <v>3.3</v>
      </c>
      <c r="O63" s="19">
        <v>0</v>
      </c>
      <c r="P63" s="19">
        <v>0</v>
      </c>
      <c r="Q63" s="19">
        <v>0</v>
      </c>
      <c r="R63" s="19">
        <v>0.91470456852791904</v>
      </c>
      <c r="S63" s="19">
        <v>0.705679593908629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4.4740313510263703E-2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1.5574470376383675E-3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9.4683390199084474E-3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9.4683390199084474E-3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SUM(D71:D72)</f>
        <v>5.6106987000012758</v>
      </c>
      <c r="E70" s="19">
        <f t="shared" si="13"/>
        <v>58272.716698213255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58272.716698213255</v>
      </c>
      <c r="J70" s="19">
        <f t="shared" si="13"/>
        <v>8889.0584793884627</v>
      </c>
      <c r="K70" s="19">
        <f t="shared" si="13"/>
        <v>49383.658218824785</v>
      </c>
      <c r="L70" s="19">
        <f t="shared" si="13"/>
        <v>15793.66574131981</v>
      </c>
      <c r="M70" s="19">
        <f t="shared" si="13"/>
        <v>4769.6870538785806</v>
      </c>
      <c r="N70" s="19">
        <f t="shared" si="13"/>
        <v>28020.825427200001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450.80084142132</v>
      </c>
      <c r="S70" s="19">
        <f t="shared" si="13"/>
        <v>348.67915500507615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E71/865.5/12</f>
        <v>5.5857102103944039</v>
      </c>
      <c r="E71" s="19">
        <f>F71+I71</f>
        <v>58013.186245156277</v>
      </c>
      <c r="F71" s="19">
        <f>SUM(G71:H71)</f>
        <v>0</v>
      </c>
      <c r="G71" s="19">
        <v>0</v>
      </c>
      <c r="H71" s="19">
        <v>0</v>
      </c>
      <c r="I71" s="19">
        <f>SUM(J71:K71)</f>
        <v>58013.186245156277</v>
      </c>
      <c r="J71" s="19">
        <v>8849.4690882441791</v>
      </c>
      <c r="K71" s="19">
        <f>SUM(L71:U71)</f>
        <v>49163.717156912098</v>
      </c>
      <c r="L71" s="19">
        <v>15678.6166123858</v>
      </c>
      <c r="M71" s="19">
        <v>4734.9422169405098</v>
      </c>
      <c r="N71" s="19">
        <v>27958.825427200001</v>
      </c>
      <c r="O71" s="19">
        <v>0</v>
      </c>
      <c r="P71" s="19">
        <v>0</v>
      </c>
      <c r="Q71" s="19">
        <v>0</v>
      </c>
      <c r="R71" s="19">
        <v>446.70630335025402</v>
      </c>
      <c r="S71" s="19">
        <v>344.626597035533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190</v>
      </c>
      <c r="C72" s="18"/>
      <c r="D72" s="19">
        <f>E72/865.5/12</f>
        <v>2.4988489606872166E-2</v>
      </c>
      <c r="E72" s="19">
        <f>F72+I72</f>
        <v>259.5304530569743</v>
      </c>
      <c r="F72" s="19">
        <f>SUM(G72:H72)</f>
        <v>0</v>
      </c>
      <c r="G72" s="19">
        <v>0</v>
      </c>
      <c r="H72" s="19">
        <v>0</v>
      </c>
      <c r="I72" s="19">
        <f>SUM(J72:K72)</f>
        <v>259.5304530569743</v>
      </c>
      <c r="J72" s="19">
        <v>39.5893911442842</v>
      </c>
      <c r="K72" s="19">
        <f>SUM(L72:U72)</f>
        <v>219.94106191269012</v>
      </c>
      <c r="L72" s="19">
        <v>115.04912893401</v>
      </c>
      <c r="M72" s="19">
        <v>34.744836938071003</v>
      </c>
      <c r="N72" s="19">
        <v>62</v>
      </c>
      <c r="O72" s="19">
        <v>0</v>
      </c>
      <c r="P72" s="19">
        <v>0</v>
      </c>
      <c r="Q72" s="19">
        <v>0</v>
      </c>
      <c r="R72" s="19">
        <v>4.0945380710659798</v>
      </c>
      <c r="S72" s="19">
        <v>4.0525579695431402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>
      <c r="A73" s="13"/>
      <c r="B73" s="14"/>
      <c r="C73" s="14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</row>
    <row r="74" spans="1:26">
      <c r="A74" s="93" t="s">
        <v>142</v>
      </c>
      <c r="B74" s="93"/>
      <c r="C74" s="93"/>
      <c r="D74" s="93"/>
      <c r="E74" s="93"/>
      <c r="F74" s="93"/>
      <c r="G74" s="93"/>
      <c r="H74" s="93"/>
      <c r="I74" s="93"/>
      <c r="J74" s="93"/>
      <c r="K74" s="93"/>
      <c r="L74" s="93"/>
      <c r="M74" s="93"/>
      <c r="N74" s="93"/>
      <c r="O74" s="93"/>
      <c r="P74" s="93"/>
      <c r="Q74" s="93"/>
      <c r="R74" s="93"/>
    </row>
    <row r="75" spans="1:26">
      <c r="A75" s="93" t="s">
        <v>143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144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143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</sheetData>
  <mergeCells count="22">
    <mergeCell ref="A14:U14"/>
    <mergeCell ref="A8:U8"/>
    <mergeCell ref="A9:U9"/>
    <mergeCell ref="A10:U10"/>
    <mergeCell ref="A11:U11"/>
    <mergeCell ref="A13:U13"/>
    <mergeCell ref="A77:R77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4:R74"/>
    <mergeCell ref="A75:R75"/>
    <mergeCell ref="A76:R76"/>
  </mergeCells>
  <pageMargins left="0.41666666666666669" right="0.1388888888888889" top="0.75" bottom="0.75" header="0.3" footer="0.3"/>
  <pageSetup paperSize="9" scale="5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Лист13"/>
  <dimension ref="A2:Z78"/>
  <sheetViews>
    <sheetView topLeftCell="A16" zoomScaleNormal="100" workbookViewId="0">
      <selection activeCell="B71" sqref="B71:B73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191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192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SUM(D24:D73)/2+D23</f>
        <v>13.252179948947269</v>
      </c>
      <c r="E22" s="15">
        <f t="shared" si="0"/>
        <v>136174.10028340257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136174.10028340257</v>
      </c>
      <c r="J22" s="15">
        <f t="shared" si="0"/>
        <v>20772.320382213955</v>
      </c>
      <c r="K22" s="15">
        <f t="shared" si="0"/>
        <v>115401.77990118862</v>
      </c>
      <c r="L22" s="15">
        <f t="shared" si="0"/>
        <v>79298.334509908003</v>
      </c>
      <c r="M22" s="15">
        <f t="shared" si="0"/>
        <v>23948.097021992216</v>
      </c>
      <c r="N22" s="15">
        <f t="shared" si="0"/>
        <v>5578.4939999999997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4895.5722372758028</v>
      </c>
      <c r="S22" s="15">
        <f t="shared" si="0"/>
        <v>1232.7639741725873</v>
      </c>
      <c r="T22" s="15">
        <f t="shared" si="0"/>
        <v>248.71815784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E23/856.3/12</f>
        <v>2.5913240556109951</v>
      </c>
      <c r="E23" s="19">
        <f>F23+I23</f>
        <v>26627.409465836339</v>
      </c>
      <c r="F23" s="19">
        <f>SUM(G23:H23)</f>
        <v>0</v>
      </c>
      <c r="G23" s="19">
        <v>0</v>
      </c>
      <c r="H23" s="19">
        <v>0</v>
      </c>
      <c r="I23" s="19">
        <f>SUM(J23:K23)</f>
        <v>26627.409465836339</v>
      </c>
      <c r="J23" s="19">
        <v>4061.8082236021501</v>
      </c>
      <c r="K23" s="19">
        <f>SUM(L23:U23)</f>
        <v>22565.601242234188</v>
      </c>
      <c r="L23" s="19">
        <v>16598.6879322024</v>
      </c>
      <c r="M23" s="19">
        <v>5012.8037555251203</v>
      </c>
      <c r="N23" s="19">
        <v>0</v>
      </c>
      <c r="O23" s="19">
        <v>0</v>
      </c>
      <c r="P23" s="19">
        <v>0</v>
      </c>
      <c r="Q23" s="19">
        <v>0</v>
      </c>
      <c r="R23" s="19">
        <v>705.39139666666699</v>
      </c>
      <c r="S23" s="19">
        <v>0</v>
      </c>
      <c r="T23" s="19">
        <v>248.71815784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9.2581184616990946</v>
      </c>
      <c r="E24" s="19">
        <f t="shared" si="1"/>
        <v>95132.72206503521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95132.72206503521</v>
      </c>
      <c r="J24" s="19">
        <f t="shared" si="1"/>
        <v>14511.771162462996</v>
      </c>
      <c r="K24" s="19">
        <f t="shared" si="1"/>
        <v>80620.950902572222</v>
      </c>
      <c r="L24" s="19">
        <f t="shared" si="1"/>
        <v>57519.744077969561</v>
      </c>
      <c r="M24" s="19">
        <f t="shared" si="1"/>
        <v>17370.962711546807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3949.3490428426398</v>
      </c>
      <c r="S24" s="19">
        <f t="shared" si="1"/>
        <v>929.49507021319732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E25/856.3/12</f>
        <v>0.16533014117861974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5.4469709619314022E-2</v>
      </c>
      <c r="E27" s="19">
        <f t="shared" si="3"/>
        <v>559.7089481642231</v>
      </c>
      <c r="F27" s="19">
        <f t="shared" si="4"/>
        <v>0</v>
      </c>
      <c r="G27" s="19">
        <v>0</v>
      </c>
      <c r="H27" s="19">
        <v>0</v>
      </c>
      <c r="I27" s="19">
        <f t="shared" si="5"/>
        <v>559.7089481642231</v>
      </c>
      <c r="J27" s="19">
        <v>85.379331075898406</v>
      </c>
      <c r="K27" s="19">
        <f t="shared" si="6"/>
        <v>474.32961708832471</v>
      </c>
      <c r="L27" s="19">
        <v>202.98356954314701</v>
      </c>
      <c r="M27" s="19">
        <v>61.301038002030502</v>
      </c>
      <c r="N27" s="19">
        <v>0</v>
      </c>
      <c r="O27" s="19">
        <v>199.8</v>
      </c>
      <c r="P27" s="19">
        <v>0</v>
      </c>
      <c r="Q27" s="19">
        <v>0</v>
      </c>
      <c r="R27" s="19">
        <v>5.7832934010152099</v>
      </c>
      <c r="S27" s="19">
        <v>4.4617161421319702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4.3308457268896684E-2</v>
      </c>
      <c r="E28" s="19">
        <f t="shared" si="3"/>
        <v>445.02038351227475</v>
      </c>
      <c r="F28" s="19">
        <f t="shared" si="4"/>
        <v>0</v>
      </c>
      <c r="G28" s="19">
        <v>0</v>
      </c>
      <c r="H28" s="19">
        <v>0</v>
      </c>
      <c r="I28" s="19">
        <f t="shared" si="5"/>
        <v>445.02038351227475</v>
      </c>
      <c r="J28" s="19">
        <v>67.884465281533394</v>
      </c>
      <c r="K28" s="19">
        <f t="shared" si="6"/>
        <v>377.13591823074137</v>
      </c>
      <c r="L28" s="19">
        <v>277.38326156345198</v>
      </c>
      <c r="M28" s="19">
        <v>83.769744992162401</v>
      </c>
      <c r="N28" s="19">
        <v>0</v>
      </c>
      <c r="O28" s="19">
        <v>0</v>
      </c>
      <c r="P28" s="19">
        <v>0</v>
      </c>
      <c r="Q28" s="19">
        <v>0</v>
      </c>
      <c r="R28" s="19">
        <v>13.2512487309645</v>
      </c>
      <c r="S28" s="19">
        <v>2.7316629441624398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0.17323382907558696</v>
      </c>
      <c r="E29" s="19">
        <f t="shared" si="3"/>
        <v>1780.0815340491015</v>
      </c>
      <c r="F29" s="19">
        <f t="shared" si="4"/>
        <v>0</v>
      </c>
      <c r="G29" s="19">
        <v>0</v>
      </c>
      <c r="H29" s="19">
        <v>0</v>
      </c>
      <c r="I29" s="19">
        <f t="shared" si="5"/>
        <v>1780.0815340491015</v>
      </c>
      <c r="J29" s="19">
        <v>271.53786112613398</v>
      </c>
      <c r="K29" s="19">
        <f t="shared" si="6"/>
        <v>1508.5436729229675</v>
      </c>
      <c r="L29" s="19">
        <v>1109.53304625381</v>
      </c>
      <c r="M29" s="19">
        <v>335.07897996865</v>
      </c>
      <c r="N29" s="19">
        <v>0</v>
      </c>
      <c r="O29" s="19">
        <v>0</v>
      </c>
      <c r="P29" s="19">
        <v>0</v>
      </c>
      <c r="Q29" s="19">
        <v>0</v>
      </c>
      <c r="R29" s="19">
        <v>53.004994923857801</v>
      </c>
      <c r="S29" s="19">
        <v>10.926651776649701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5.8358360587046972E-2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0.33780596669739354</v>
      </c>
      <c r="E31" s="19">
        <f t="shared" si="3"/>
        <v>3471.1589913957368</v>
      </c>
      <c r="F31" s="19">
        <f t="shared" si="4"/>
        <v>0</v>
      </c>
      <c r="G31" s="19">
        <v>0</v>
      </c>
      <c r="H31" s="19">
        <v>0</v>
      </c>
      <c r="I31" s="19">
        <f t="shared" si="5"/>
        <v>3471.1589913957368</v>
      </c>
      <c r="J31" s="19">
        <v>529.49882919595996</v>
      </c>
      <c r="K31" s="19">
        <f t="shared" si="6"/>
        <v>2941.660162199777</v>
      </c>
      <c r="L31" s="19">
        <v>2163.5894401949199</v>
      </c>
      <c r="M31" s="19">
        <v>653.40401093886703</v>
      </c>
      <c r="N31" s="19">
        <v>0</v>
      </c>
      <c r="O31" s="19">
        <v>0</v>
      </c>
      <c r="P31" s="19">
        <v>0</v>
      </c>
      <c r="Q31" s="19">
        <v>0</v>
      </c>
      <c r="R31" s="19">
        <v>103.359740101523</v>
      </c>
      <c r="S31" s="19">
        <v>21.306970964466998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0.3118208923360557</v>
      </c>
      <c r="E32" s="19">
        <f t="shared" si="3"/>
        <v>3204.1467612883739</v>
      </c>
      <c r="F32" s="19">
        <f t="shared" si="4"/>
        <v>0</v>
      </c>
      <c r="G32" s="19">
        <v>0</v>
      </c>
      <c r="H32" s="19">
        <v>0</v>
      </c>
      <c r="I32" s="19">
        <f t="shared" si="5"/>
        <v>3204.1467612883739</v>
      </c>
      <c r="J32" s="19">
        <v>488.76815002704001</v>
      </c>
      <c r="K32" s="19">
        <f t="shared" si="6"/>
        <v>2715.3786112613338</v>
      </c>
      <c r="L32" s="19">
        <v>1997.1594832568501</v>
      </c>
      <c r="M32" s="19">
        <v>603.14216394357004</v>
      </c>
      <c r="N32" s="19">
        <v>0</v>
      </c>
      <c r="O32" s="19">
        <v>0</v>
      </c>
      <c r="P32" s="19">
        <v>0</v>
      </c>
      <c r="Q32" s="19">
        <v>0</v>
      </c>
      <c r="R32" s="19">
        <v>95.408990862944194</v>
      </c>
      <c r="S32" s="19">
        <v>19.667973197969499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9.354626770081681E-2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0.31182089233605564</v>
      </c>
      <c r="E34" s="19">
        <f t="shared" si="3"/>
        <v>3204.1467612883735</v>
      </c>
      <c r="F34" s="19">
        <f t="shared" si="4"/>
        <v>0</v>
      </c>
      <c r="G34" s="19">
        <v>0</v>
      </c>
      <c r="H34" s="19">
        <v>0</v>
      </c>
      <c r="I34" s="19">
        <f t="shared" si="5"/>
        <v>3204.1467612883735</v>
      </c>
      <c r="J34" s="19">
        <v>488.76815002704001</v>
      </c>
      <c r="K34" s="19">
        <f t="shared" si="6"/>
        <v>2715.3786112613334</v>
      </c>
      <c r="L34" s="19">
        <v>1997.1594832568501</v>
      </c>
      <c r="M34" s="19">
        <v>603.14216394357004</v>
      </c>
      <c r="N34" s="19">
        <v>0</v>
      </c>
      <c r="O34" s="19">
        <v>0</v>
      </c>
      <c r="P34" s="19">
        <v>0</v>
      </c>
      <c r="Q34" s="19">
        <v>0</v>
      </c>
      <c r="R34" s="19">
        <v>95.408990862944094</v>
      </c>
      <c r="S34" s="19">
        <v>19.667973197969499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4.6773133850408398E-2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1.0394029744535198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0.51970148722675991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0.16727894835218496</v>
      </c>
      <c r="E41" s="19">
        <f t="shared" si="3"/>
        <v>1718.8915616877116</v>
      </c>
      <c r="F41" s="19">
        <f t="shared" si="4"/>
        <v>0</v>
      </c>
      <c r="G41" s="19">
        <v>0</v>
      </c>
      <c r="H41" s="19">
        <v>0</v>
      </c>
      <c r="I41" s="19">
        <f t="shared" si="5"/>
        <v>1718.8915616877116</v>
      </c>
      <c r="J41" s="19">
        <v>262.20379754558297</v>
      </c>
      <c r="K41" s="19">
        <f t="shared" si="6"/>
        <v>1456.6877641421286</v>
      </c>
      <c r="L41" s="19">
        <v>1077.0556751269</v>
      </c>
      <c r="M41" s="19">
        <v>325.27081388832499</v>
      </c>
      <c r="N41" s="19">
        <v>0</v>
      </c>
      <c r="O41" s="19">
        <v>0</v>
      </c>
      <c r="P41" s="19">
        <v>0</v>
      </c>
      <c r="Q41" s="19">
        <v>0</v>
      </c>
      <c r="R41" s="19">
        <v>30.686862944162399</v>
      </c>
      <c r="S41" s="19">
        <v>23.674412182741101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1.0394029744535198</v>
      </c>
      <c r="E42" s="19">
        <f t="shared" si="3"/>
        <v>10680.489204294587</v>
      </c>
      <c r="F42" s="19">
        <f t="shared" si="4"/>
        <v>0</v>
      </c>
      <c r="G42" s="19">
        <v>0</v>
      </c>
      <c r="H42" s="19">
        <v>0</v>
      </c>
      <c r="I42" s="19">
        <f t="shared" si="5"/>
        <v>10680.489204294587</v>
      </c>
      <c r="J42" s="19">
        <v>1629.2271667568</v>
      </c>
      <c r="K42" s="19">
        <f t="shared" si="6"/>
        <v>9051.2620375377865</v>
      </c>
      <c r="L42" s="19">
        <v>6657.1982775228398</v>
      </c>
      <c r="M42" s="19">
        <v>2010.4738798118999</v>
      </c>
      <c r="N42" s="19">
        <v>0</v>
      </c>
      <c r="O42" s="19">
        <v>0</v>
      </c>
      <c r="P42" s="19">
        <v>0</v>
      </c>
      <c r="Q42" s="19">
        <v>0</v>
      </c>
      <c r="R42" s="19">
        <v>318.02996954314699</v>
      </c>
      <c r="S42" s="19">
        <v>65.559910659898506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0.21970467202857755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4.9433551206429886E-2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2.7021983964583787E-2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0.2636456064342923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0.22808392596104154</v>
      </c>
      <c r="E53" s="19">
        <f t="shared" si="3"/>
        <v>2343.6991896052782</v>
      </c>
      <c r="F53" s="19">
        <f t="shared" si="4"/>
        <v>0</v>
      </c>
      <c r="G53" s="19">
        <v>0</v>
      </c>
      <c r="H53" s="19">
        <v>0</v>
      </c>
      <c r="I53" s="19">
        <f t="shared" si="5"/>
        <v>2343.6991896052782</v>
      </c>
      <c r="J53" s="19">
        <v>357.51343570249998</v>
      </c>
      <c r="K53" s="19">
        <f t="shared" si="6"/>
        <v>1986.1857539027783</v>
      </c>
      <c r="L53" s="19">
        <v>1398.8467706802001</v>
      </c>
      <c r="M53" s="19">
        <v>422.45172474542102</v>
      </c>
      <c r="N53" s="19">
        <v>0</v>
      </c>
      <c r="O53" s="19">
        <v>0</v>
      </c>
      <c r="P53" s="19">
        <v>0</v>
      </c>
      <c r="Q53" s="19">
        <v>0</v>
      </c>
      <c r="R53" s="19">
        <v>132.586538071066</v>
      </c>
      <c r="S53" s="19">
        <v>32.300720406091401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3.2826577830213961</v>
      </c>
      <c r="E54" s="19">
        <f t="shared" si="3"/>
        <v>33731.278315214659</v>
      </c>
      <c r="F54" s="19">
        <f t="shared" si="4"/>
        <v>0</v>
      </c>
      <c r="G54" s="19">
        <v>0</v>
      </c>
      <c r="H54" s="19">
        <v>0</v>
      </c>
      <c r="I54" s="19">
        <f t="shared" si="5"/>
        <v>33731.278315214659</v>
      </c>
      <c r="J54" s="19">
        <v>5145.4492345242697</v>
      </c>
      <c r="K54" s="19">
        <f t="shared" si="6"/>
        <v>28585.829080690386</v>
      </c>
      <c r="L54" s="19">
        <v>20132.656081218302</v>
      </c>
      <c r="M54" s="19">
        <v>6080.0621365279203</v>
      </c>
      <c r="N54" s="19">
        <v>0</v>
      </c>
      <c r="O54" s="19">
        <v>0</v>
      </c>
      <c r="P54" s="19">
        <v>0</v>
      </c>
      <c r="Q54" s="19">
        <v>0</v>
      </c>
      <c r="R54" s="19">
        <v>1908.22842639594</v>
      </c>
      <c r="S54" s="19">
        <v>464.88243654822298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0.11509565560223158</v>
      </c>
      <c r="E55" s="19">
        <f t="shared" si="3"/>
        <v>1182.6769187062907</v>
      </c>
      <c r="F55" s="19">
        <f t="shared" si="4"/>
        <v>0</v>
      </c>
      <c r="G55" s="19">
        <v>0</v>
      </c>
      <c r="H55" s="19">
        <v>0</v>
      </c>
      <c r="I55" s="19">
        <f t="shared" si="5"/>
        <v>1182.6769187062907</v>
      </c>
      <c r="J55" s="19">
        <v>180.40834353146801</v>
      </c>
      <c r="K55" s="19">
        <f t="shared" si="6"/>
        <v>1002.2685751748228</v>
      </c>
      <c r="L55" s="19">
        <v>705.88571939086296</v>
      </c>
      <c r="M55" s="19">
        <v>213.17748725604099</v>
      </c>
      <c r="N55" s="19">
        <v>0</v>
      </c>
      <c r="O55" s="19">
        <v>0</v>
      </c>
      <c r="P55" s="19">
        <v>0</v>
      </c>
      <c r="Q55" s="19">
        <v>0</v>
      </c>
      <c r="R55" s="19">
        <v>66.905786802030505</v>
      </c>
      <c r="S55" s="19">
        <v>16.299581725888299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7.7033035974902034E-2</v>
      </c>
      <c r="E56" s="19">
        <f t="shared" si="3"/>
        <v>791.56066446370323</v>
      </c>
      <c r="F56" s="19">
        <f t="shared" si="4"/>
        <v>0</v>
      </c>
      <c r="G56" s="19">
        <v>0</v>
      </c>
      <c r="H56" s="19">
        <v>0</v>
      </c>
      <c r="I56" s="19">
        <f t="shared" si="5"/>
        <v>791.56066446370323</v>
      </c>
      <c r="J56" s="19">
        <v>120.746542036836</v>
      </c>
      <c r="K56" s="19">
        <f t="shared" si="6"/>
        <v>670.81412242686724</v>
      </c>
      <c r="L56" s="19">
        <v>472.44632937258899</v>
      </c>
      <c r="M56" s="19">
        <v>142.67879147052199</v>
      </c>
      <c r="N56" s="19">
        <v>0</v>
      </c>
      <c r="O56" s="19">
        <v>0</v>
      </c>
      <c r="P56" s="19">
        <v>0</v>
      </c>
      <c r="Q56" s="19">
        <v>0</v>
      </c>
      <c r="R56" s="19">
        <v>44.779760406091299</v>
      </c>
      <c r="S56" s="19">
        <v>10.909241177665001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0.19452786862349034</v>
      </c>
      <c r="E57" s="19">
        <f t="shared" si="3"/>
        <v>1998.8905668275372</v>
      </c>
      <c r="F57" s="19">
        <f t="shared" si="4"/>
        <v>0</v>
      </c>
      <c r="G57" s="19">
        <v>0</v>
      </c>
      <c r="H57" s="19">
        <v>0</v>
      </c>
      <c r="I57" s="19">
        <f t="shared" si="5"/>
        <v>1998.8905668275372</v>
      </c>
      <c r="J57" s="19">
        <v>304.91551019403101</v>
      </c>
      <c r="K57" s="19">
        <f t="shared" si="6"/>
        <v>1693.9750566335063</v>
      </c>
      <c r="L57" s="19">
        <v>1193.04628629442</v>
      </c>
      <c r="M57" s="19">
        <v>360.29997846091402</v>
      </c>
      <c r="N57" s="19">
        <v>0</v>
      </c>
      <c r="O57" s="19">
        <v>0</v>
      </c>
      <c r="P57" s="19">
        <v>0</v>
      </c>
      <c r="Q57" s="19">
        <v>0</v>
      </c>
      <c r="R57" s="19">
        <v>113.080203045685</v>
      </c>
      <c r="S57" s="19">
        <v>27.548588832487301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0.11768936051721139</v>
      </c>
      <c r="E58" s="19">
        <f t="shared" si="3"/>
        <v>1209.3287929306573</v>
      </c>
      <c r="F58" s="19">
        <f t="shared" si="4"/>
        <v>0</v>
      </c>
      <c r="G58" s="19">
        <v>0</v>
      </c>
      <c r="H58" s="19">
        <v>0</v>
      </c>
      <c r="I58" s="19">
        <f t="shared" si="5"/>
        <v>1209.3287929306573</v>
      </c>
      <c r="J58" s="19">
        <v>184.47388366738801</v>
      </c>
      <c r="K58" s="19">
        <f t="shared" si="6"/>
        <v>1024.8549092632693</v>
      </c>
      <c r="L58" s="19">
        <v>721.79300320812195</v>
      </c>
      <c r="M58" s="19">
        <v>217.98148696885301</v>
      </c>
      <c r="N58" s="19">
        <v>0</v>
      </c>
      <c r="O58" s="19">
        <v>0</v>
      </c>
      <c r="P58" s="19">
        <v>0</v>
      </c>
      <c r="Q58" s="19">
        <v>0</v>
      </c>
      <c r="R58" s="19">
        <v>68.413522842639594</v>
      </c>
      <c r="S58" s="19">
        <v>16.666896243654801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0.31124458979758446</v>
      </c>
      <c r="E59" s="19">
        <f t="shared" si="3"/>
        <v>3198.2249069240588</v>
      </c>
      <c r="F59" s="19">
        <f t="shared" si="4"/>
        <v>0</v>
      </c>
      <c r="G59" s="19">
        <v>0</v>
      </c>
      <c r="H59" s="19">
        <v>0</v>
      </c>
      <c r="I59" s="19">
        <f t="shared" si="5"/>
        <v>3198.2249069240588</v>
      </c>
      <c r="J59" s="19">
        <v>487.86481631045001</v>
      </c>
      <c r="K59" s="19">
        <f t="shared" si="6"/>
        <v>2710.3600906136089</v>
      </c>
      <c r="L59" s="19">
        <v>1908.8740580710701</v>
      </c>
      <c r="M59" s="19">
        <v>576.47996553746202</v>
      </c>
      <c r="N59" s="19">
        <v>0</v>
      </c>
      <c r="O59" s="19">
        <v>0</v>
      </c>
      <c r="P59" s="19">
        <v>0</v>
      </c>
      <c r="Q59" s="19">
        <v>0</v>
      </c>
      <c r="R59" s="19">
        <v>180.92832487309701</v>
      </c>
      <c r="S59" s="19">
        <v>44.077742131979697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9.7263934311744935E-3</v>
      </c>
      <c r="E61" s="19">
        <f t="shared" si="3"/>
        <v>99.944528341376625</v>
      </c>
      <c r="F61" s="19">
        <f t="shared" si="4"/>
        <v>0</v>
      </c>
      <c r="G61" s="19">
        <v>0</v>
      </c>
      <c r="H61" s="19">
        <v>0</v>
      </c>
      <c r="I61" s="19">
        <f t="shared" si="5"/>
        <v>99.944528341376625</v>
      </c>
      <c r="J61" s="19">
        <v>15.245775509701501</v>
      </c>
      <c r="K61" s="19">
        <f t="shared" si="6"/>
        <v>84.698752831675122</v>
      </c>
      <c r="L61" s="19">
        <v>59.652314314720797</v>
      </c>
      <c r="M61" s="19">
        <v>18.014998923045699</v>
      </c>
      <c r="N61" s="19">
        <v>0</v>
      </c>
      <c r="O61" s="19">
        <v>0</v>
      </c>
      <c r="P61" s="19">
        <v>0</v>
      </c>
      <c r="Q61" s="19">
        <v>0</v>
      </c>
      <c r="R61" s="19">
        <v>5.6540101522842603</v>
      </c>
      <c r="S61" s="19">
        <v>1.37742944162437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6.5935310752856205E-2</v>
      </c>
      <c r="E62" s="19">
        <f t="shared" si="7"/>
        <v>677.52487917204917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677.52487917204917</v>
      </c>
      <c r="J62" s="19">
        <f t="shared" si="7"/>
        <v>103.35125275505838</v>
      </c>
      <c r="K62" s="19">
        <f t="shared" si="7"/>
        <v>574.17362641699083</v>
      </c>
      <c r="L62" s="19">
        <f t="shared" si="7"/>
        <v>148.77660017055837</v>
      </c>
      <c r="M62" s="19">
        <f t="shared" si="7"/>
        <v>44.930533251508592</v>
      </c>
      <c r="N62" s="19">
        <f t="shared" si="7"/>
        <v>368.46600000000001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8.1574944162436545</v>
      </c>
      <c r="S62" s="19">
        <f t="shared" si="7"/>
        <v>3.8429985786801981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E63/856.3/12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4.5220998882556623E-2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1.5741800900105187E-3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9.5700658901445301E-3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9.5700658901445301E-3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SUM(D71:D73)</f>
        <v>1.3368021208843246</v>
      </c>
      <c r="E70" s="19">
        <f t="shared" si="13"/>
        <v>13736.443873358965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13736.443873358965</v>
      </c>
      <c r="J70" s="19">
        <f t="shared" si="13"/>
        <v>2095.3897433937436</v>
      </c>
      <c r="K70" s="19">
        <f t="shared" si="13"/>
        <v>11641.054129965221</v>
      </c>
      <c r="L70" s="19">
        <f t="shared" si="13"/>
        <v>5031.1258995654844</v>
      </c>
      <c r="M70" s="19">
        <f t="shared" si="13"/>
        <v>1519.4000216687755</v>
      </c>
      <c r="N70" s="19">
        <f t="shared" si="13"/>
        <v>4558.4279999999999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232.67430335025367</v>
      </c>
      <c r="S70" s="19">
        <f t="shared" si="13"/>
        <v>299.42590538070959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22.5">
      <c r="A71" s="17" t="s">
        <v>134</v>
      </c>
      <c r="B71" s="18" t="s">
        <v>193</v>
      </c>
      <c r="C71" s="18"/>
      <c r="D71" s="19">
        <f>E71/856.3/12</f>
        <v>1.7916560632303669E-2</v>
      </c>
      <c r="E71" s="19">
        <f>F71+I71</f>
        <v>184.10341043329956</v>
      </c>
      <c r="F71" s="19">
        <f>SUM(G71:H71)</f>
        <v>0</v>
      </c>
      <c r="G71" s="19">
        <v>0</v>
      </c>
      <c r="H71" s="19">
        <v>0</v>
      </c>
      <c r="I71" s="19">
        <f>SUM(J71:K71)</f>
        <v>184.10341043329956</v>
      </c>
      <c r="J71" s="19">
        <v>28.083571083045701</v>
      </c>
      <c r="K71" s="19">
        <f>SUM(L71:U71)</f>
        <v>156.01983935025385</v>
      </c>
      <c r="L71" s="19">
        <v>31.0689137055838</v>
      </c>
      <c r="M71" s="19">
        <v>9.3828119390863005</v>
      </c>
      <c r="N71" s="19">
        <v>114</v>
      </c>
      <c r="O71" s="19">
        <v>0</v>
      </c>
      <c r="P71" s="19">
        <v>0</v>
      </c>
      <c r="Q71" s="19">
        <v>0</v>
      </c>
      <c r="R71" s="19">
        <v>0.885197969543148</v>
      </c>
      <c r="S71" s="19">
        <v>0.68291573604060996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22.5">
      <c r="A72" s="17" t="s">
        <v>136</v>
      </c>
      <c r="B72" s="18" t="s">
        <v>185</v>
      </c>
      <c r="C72" s="18"/>
      <c r="D72" s="19">
        <f>E72/856.3/12</f>
        <v>0.62602140267628115</v>
      </c>
      <c r="E72" s="19">
        <f>F72+I72</f>
        <v>6432.7455253403941</v>
      </c>
      <c r="F72" s="19">
        <f>SUM(G72:H72)</f>
        <v>0</v>
      </c>
      <c r="G72" s="19">
        <v>0</v>
      </c>
      <c r="H72" s="19">
        <v>0</v>
      </c>
      <c r="I72" s="19">
        <f>SUM(J72:K72)</f>
        <v>6432.7455253403941</v>
      </c>
      <c r="J72" s="19">
        <v>981.26626657734801</v>
      </c>
      <c r="K72" s="19">
        <f>SUM(L72:U72)</f>
        <v>5451.4792587630463</v>
      </c>
      <c r="L72" s="19">
        <v>2863.3110871066001</v>
      </c>
      <c r="M72" s="19">
        <v>864.71994830619303</v>
      </c>
      <c r="N72" s="19">
        <v>1419.636</v>
      </c>
      <c r="O72" s="19">
        <v>0</v>
      </c>
      <c r="P72" s="19">
        <v>0</v>
      </c>
      <c r="Q72" s="19">
        <v>0</v>
      </c>
      <c r="R72" s="19">
        <v>132.73535025380701</v>
      </c>
      <c r="S72" s="19">
        <v>171.07687309644601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22.5">
      <c r="A73" s="17" t="s">
        <v>138</v>
      </c>
      <c r="B73" s="18" t="s">
        <v>184</v>
      </c>
      <c r="C73" s="18"/>
      <c r="D73" s="19">
        <f>E73/856.3/12</f>
        <v>0.69286415757573983</v>
      </c>
      <c r="E73" s="19">
        <f>F73+I73</f>
        <v>7119.5949375852715</v>
      </c>
      <c r="F73" s="19">
        <f>SUM(G73:H73)</f>
        <v>0</v>
      </c>
      <c r="G73" s="19">
        <v>0</v>
      </c>
      <c r="H73" s="19">
        <v>0</v>
      </c>
      <c r="I73" s="19">
        <f>SUM(J73:K73)</f>
        <v>7119.5949375852715</v>
      </c>
      <c r="J73" s="19">
        <v>1086.03990573335</v>
      </c>
      <c r="K73" s="19">
        <f>SUM(L73:U73)</f>
        <v>6033.5550318519217</v>
      </c>
      <c r="L73" s="19">
        <v>2136.7458987533</v>
      </c>
      <c r="M73" s="19">
        <v>645.29726142349602</v>
      </c>
      <c r="N73" s="19">
        <v>3024.7919999999999</v>
      </c>
      <c r="O73" s="19">
        <v>0</v>
      </c>
      <c r="P73" s="19">
        <v>0</v>
      </c>
      <c r="Q73" s="19">
        <v>0</v>
      </c>
      <c r="R73" s="19">
        <v>99.053755126903496</v>
      </c>
      <c r="S73" s="19">
        <v>127.666116548223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>
      <c r="A74" s="13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6">
      <c r="A75" s="93" t="s">
        <v>142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</sheetData>
  <mergeCells count="22">
    <mergeCell ref="A14:U14"/>
    <mergeCell ref="A8:U8"/>
    <mergeCell ref="A9:U9"/>
    <mergeCell ref="A10:U10"/>
    <mergeCell ref="A11:U11"/>
    <mergeCell ref="A13:U13"/>
    <mergeCell ref="A78:R78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5:R75"/>
    <mergeCell ref="A76:R76"/>
    <mergeCell ref="A77:R77"/>
  </mergeCells>
  <pageMargins left="0.41666666666666669" right="0.1388888888888889" top="0.75" bottom="0.75" header="0.3" footer="0.3"/>
  <pageSetup paperSize="9" scale="5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Лист14"/>
  <dimension ref="A2:Z78"/>
  <sheetViews>
    <sheetView topLeftCell="A20" zoomScaleNormal="100" workbookViewId="0">
      <selection activeCell="B71" sqref="B71:B73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194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195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SUM(D24:D73)/2+D23</f>
        <v>13.03984454870249</v>
      </c>
      <c r="E22" s="15">
        <f t="shared" si="0"/>
        <v>135744.78175199297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135744.78175199297</v>
      </c>
      <c r="J22" s="15">
        <f t="shared" si="0"/>
        <v>20706.831114710789</v>
      </c>
      <c r="K22" s="15">
        <f t="shared" si="0"/>
        <v>115037.95063728215</v>
      </c>
      <c r="L22" s="15">
        <f t="shared" si="0"/>
        <v>75393.776676171445</v>
      </c>
      <c r="M22" s="15">
        <f t="shared" si="0"/>
        <v>22768.920556203775</v>
      </c>
      <c r="N22" s="15">
        <f t="shared" si="0"/>
        <v>11084.039839999999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4435.5057571404368</v>
      </c>
      <c r="S22" s="15">
        <f t="shared" si="0"/>
        <v>903.93653376649615</v>
      </c>
      <c r="T22" s="15">
        <f t="shared" si="0"/>
        <v>251.97127399999999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E23/867.5/12</f>
        <v>2.5913240556109933</v>
      </c>
      <c r="E23" s="19">
        <f>F23+I23</f>
        <v>26975.683418910441</v>
      </c>
      <c r="F23" s="19">
        <f>SUM(G23:H23)</f>
        <v>0</v>
      </c>
      <c r="G23" s="19">
        <v>0</v>
      </c>
      <c r="H23" s="19">
        <v>0</v>
      </c>
      <c r="I23" s="19">
        <f>SUM(J23:K23)</f>
        <v>26975.683418910441</v>
      </c>
      <c r="J23" s="19">
        <v>4114.9347588168403</v>
      </c>
      <c r="K23" s="19">
        <f>SUM(L23:U23)</f>
        <v>22860.748660093599</v>
      </c>
      <c r="L23" s="19">
        <v>16815.790939139999</v>
      </c>
      <c r="M23" s="19">
        <v>5078.3688636202696</v>
      </c>
      <c r="N23" s="19">
        <v>0</v>
      </c>
      <c r="O23" s="19">
        <v>0</v>
      </c>
      <c r="P23" s="19">
        <v>0</v>
      </c>
      <c r="Q23" s="19">
        <v>0</v>
      </c>
      <c r="R23" s="19">
        <v>714.61758333333296</v>
      </c>
      <c r="S23" s="19">
        <v>0</v>
      </c>
      <c r="T23" s="19">
        <v>251.97127399999999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9.1697724470137718</v>
      </c>
      <c r="E24" s="19">
        <f t="shared" si="1"/>
        <v>95457.331173413404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95457.331173413404</v>
      </c>
      <c r="J24" s="19">
        <f t="shared" si="1"/>
        <v>14561.287806113907</v>
      </c>
      <c r="K24" s="19">
        <f t="shared" si="1"/>
        <v>80896.043367299499</v>
      </c>
      <c r="L24" s="19">
        <f t="shared" si="1"/>
        <v>57955.172832292352</v>
      </c>
      <c r="M24" s="19">
        <f t="shared" si="1"/>
        <v>17502.462195352302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3698.5651240609113</v>
      </c>
      <c r="S24" s="19">
        <f t="shared" si="1"/>
        <v>888.44321559390755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E25/867.5/12</f>
        <v>0.16319561947118394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5.3766469564286566E-2</v>
      </c>
      <c r="E27" s="19">
        <f t="shared" si="3"/>
        <v>559.7089481642231</v>
      </c>
      <c r="F27" s="19">
        <f t="shared" si="4"/>
        <v>0</v>
      </c>
      <c r="G27" s="19">
        <v>0</v>
      </c>
      <c r="H27" s="19">
        <v>0</v>
      </c>
      <c r="I27" s="19">
        <f t="shared" si="5"/>
        <v>559.7089481642231</v>
      </c>
      <c r="J27" s="19">
        <v>85.379331075898406</v>
      </c>
      <c r="K27" s="19">
        <f t="shared" si="6"/>
        <v>474.32961708832471</v>
      </c>
      <c r="L27" s="19">
        <v>202.98356954314701</v>
      </c>
      <c r="M27" s="19">
        <v>61.301038002030502</v>
      </c>
      <c r="N27" s="19">
        <v>0</v>
      </c>
      <c r="O27" s="19">
        <v>199.8</v>
      </c>
      <c r="P27" s="19">
        <v>0</v>
      </c>
      <c r="Q27" s="19">
        <v>0</v>
      </c>
      <c r="R27" s="19">
        <v>5.7832934010152099</v>
      </c>
      <c r="S27" s="19">
        <v>4.4617161421319702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4.274931637966136E-2</v>
      </c>
      <c r="E28" s="19">
        <f t="shared" si="3"/>
        <v>445.02038351227475</v>
      </c>
      <c r="F28" s="19">
        <f t="shared" si="4"/>
        <v>0</v>
      </c>
      <c r="G28" s="19">
        <v>0</v>
      </c>
      <c r="H28" s="19">
        <v>0</v>
      </c>
      <c r="I28" s="19">
        <f t="shared" si="5"/>
        <v>445.02038351227475</v>
      </c>
      <c r="J28" s="19">
        <v>67.884465281533394</v>
      </c>
      <c r="K28" s="19">
        <f t="shared" si="6"/>
        <v>377.13591823074137</v>
      </c>
      <c r="L28" s="19">
        <v>277.38326156345198</v>
      </c>
      <c r="M28" s="19">
        <v>83.769744992162401</v>
      </c>
      <c r="N28" s="19">
        <v>0</v>
      </c>
      <c r="O28" s="19">
        <v>0</v>
      </c>
      <c r="P28" s="19">
        <v>0</v>
      </c>
      <c r="Q28" s="19">
        <v>0</v>
      </c>
      <c r="R28" s="19">
        <v>13.2512487309645</v>
      </c>
      <c r="S28" s="19">
        <v>2.7316629441624398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0.17099726551864569</v>
      </c>
      <c r="E29" s="19">
        <f t="shared" si="3"/>
        <v>1780.0815340491015</v>
      </c>
      <c r="F29" s="19">
        <f t="shared" si="4"/>
        <v>0</v>
      </c>
      <c r="G29" s="19">
        <v>0</v>
      </c>
      <c r="H29" s="19">
        <v>0</v>
      </c>
      <c r="I29" s="19">
        <f t="shared" si="5"/>
        <v>1780.0815340491015</v>
      </c>
      <c r="J29" s="19">
        <v>271.53786112613398</v>
      </c>
      <c r="K29" s="19">
        <f t="shared" si="6"/>
        <v>1508.5436729229675</v>
      </c>
      <c r="L29" s="19">
        <v>1109.53304625381</v>
      </c>
      <c r="M29" s="19">
        <v>335.07897996865</v>
      </c>
      <c r="N29" s="19">
        <v>0</v>
      </c>
      <c r="O29" s="19">
        <v>0</v>
      </c>
      <c r="P29" s="19">
        <v>0</v>
      </c>
      <c r="Q29" s="19">
        <v>0</v>
      </c>
      <c r="R29" s="19">
        <v>53.004994923857801</v>
      </c>
      <c r="S29" s="19">
        <v>10.926651776649701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5.760491547053409E-2</v>
      </c>
      <c r="E30" s="19">
        <f t="shared" si="3"/>
        <v>599.66717004825989</v>
      </c>
      <c r="F30" s="19">
        <f t="shared" si="4"/>
        <v>0</v>
      </c>
      <c r="G30" s="19">
        <v>0</v>
      </c>
      <c r="H30" s="19">
        <v>0</v>
      </c>
      <c r="I30" s="19">
        <f t="shared" si="5"/>
        <v>599.66717004825989</v>
      </c>
      <c r="J30" s="19">
        <v>91.4746530582091</v>
      </c>
      <c r="K30" s="19">
        <f t="shared" si="6"/>
        <v>508.19251699005082</v>
      </c>
      <c r="L30" s="19">
        <v>357.91388588832501</v>
      </c>
      <c r="M30" s="19">
        <v>108.089993538274</v>
      </c>
      <c r="N30" s="19">
        <v>0</v>
      </c>
      <c r="O30" s="19">
        <v>0</v>
      </c>
      <c r="P30" s="19">
        <v>0</v>
      </c>
      <c r="Q30" s="19">
        <v>0</v>
      </c>
      <c r="R30" s="19">
        <v>33.924060913705603</v>
      </c>
      <c r="S30" s="19">
        <v>8.2645766497461999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0.25649589827796798</v>
      </c>
      <c r="E31" s="19">
        <f t="shared" si="3"/>
        <v>2670.1223010736467</v>
      </c>
      <c r="F31" s="19">
        <f t="shared" si="4"/>
        <v>0</v>
      </c>
      <c r="G31" s="19">
        <v>0</v>
      </c>
      <c r="H31" s="19">
        <v>0</v>
      </c>
      <c r="I31" s="19">
        <f t="shared" si="5"/>
        <v>2670.1223010736467</v>
      </c>
      <c r="J31" s="19">
        <v>407.3067916892</v>
      </c>
      <c r="K31" s="19">
        <f t="shared" si="6"/>
        <v>2262.8155093844466</v>
      </c>
      <c r="L31" s="19">
        <v>1664.29956938071</v>
      </c>
      <c r="M31" s="19">
        <v>502.61846995297498</v>
      </c>
      <c r="N31" s="19">
        <v>0</v>
      </c>
      <c r="O31" s="19">
        <v>0</v>
      </c>
      <c r="P31" s="19">
        <v>0</v>
      </c>
      <c r="Q31" s="19">
        <v>0</v>
      </c>
      <c r="R31" s="19">
        <v>79.507492385786904</v>
      </c>
      <c r="S31" s="19">
        <v>16.389977664974602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0.30779507793356137</v>
      </c>
      <c r="E32" s="19">
        <f t="shared" si="3"/>
        <v>3204.1467612883739</v>
      </c>
      <c r="F32" s="19">
        <f t="shared" si="4"/>
        <v>0</v>
      </c>
      <c r="G32" s="19">
        <v>0</v>
      </c>
      <c r="H32" s="19">
        <v>0</v>
      </c>
      <c r="I32" s="19">
        <f t="shared" si="5"/>
        <v>3204.1467612883739</v>
      </c>
      <c r="J32" s="19">
        <v>488.76815002704001</v>
      </c>
      <c r="K32" s="19">
        <f t="shared" si="6"/>
        <v>2715.3786112613338</v>
      </c>
      <c r="L32" s="19">
        <v>1997.1594832568501</v>
      </c>
      <c r="M32" s="19">
        <v>603.14216394357004</v>
      </c>
      <c r="N32" s="19">
        <v>0</v>
      </c>
      <c r="O32" s="19">
        <v>0</v>
      </c>
      <c r="P32" s="19">
        <v>0</v>
      </c>
      <c r="Q32" s="19">
        <v>0</v>
      </c>
      <c r="R32" s="19">
        <v>95.408990862944194</v>
      </c>
      <c r="S32" s="19">
        <v>19.667973197969499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9.2338523380068496E-2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0.51299179655593607</v>
      </c>
      <c r="E34" s="19">
        <f t="shared" si="3"/>
        <v>5340.2446021472942</v>
      </c>
      <c r="F34" s="19">
        <f t="shared" si="4"/>
        <v>0</v>
      </c>
      <c r="G34" s="19">
        <v>0</v>
      </c>
      <c r="H34" s="19">
        <v>0</v>
      </c>
      <c r="I34" s="19">
        <f t="shared" si="5"/>
        <v>5340.2446021472942</v>
      </c>
      <c r="J34" s="19">
        <v>814.61358337840102</v>
      </c>
      <c r="K34" s="19">
        <f t="shared" si="6"/>
        <v>4525.6310187688932</v>
      </c>
      <c r="L34" s="19">
        <v>3328.5991387614199</v>
      </c>
      <c r="M34" s="19">
        <v>1005.23693990595</v>
      </c>
      <c r="N34" s="19">
        <v>0</v>
      </c>
      <c r="O34" s="19">
        <v>0</v>
      </c>
      <c r="P34" s="19">
        <v>0</v>
      </c>
      <c r="Q34" s="19">
        <v>0</v>
      </c>
      <c r="R34" s="19">
        <v>159.01498477157401</v>
      </c>
      <c r="S34" s="19">
        <v>32.779955329949203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4.6169261690034248E-2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1.0259835931118719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0.51299179655593607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0.33023853250484486</v>
      </c>
      <c r="E41" s="19">
        <f t="shared" si="3"/>
        <v>3437.783123375435</v>
      </c>
      <c r="F41" s="19">
        <f t="shared" si="4"/>
        <v>0</v>
      </c>
      <c r="G41" s="19">
        <v>0</v>
      </c>
      <c r="H41" s="19">
        <v>0</v>
      </c>
      <c r="I41" s="19">
        <f t="shared" si="5"/>
        <v>3437.783123375435</v>
      </c>
      <c r="J41" s="19">
        <v>524.40759509116799</v>
      </c>
      <c r="K41" s="19">
        <f t="shared" si="6"/>
        <v>2913.3755282842671</v>
      </c>
      <c r="L41" s="19">
        <v>2154.1113502538101</v>
      </c>
      <c r="M41" s="19">
        <v>650.54162777664999</v>
      </c>
      <c r="N41" s="19">
        <v>0</v>
      </c>
      <c r="O41" s="19">
        <v>0</v>
      </c>
      <c r="P41" s="19">
        <v>0</v>
      </c>
      <c r="Q41" s="19">
        <v>0</v>
      </c>
      <c r="R41" s="19">
        <v>61.373725888324898</v>
      </c>
      <c r="S41" s="19">
        <v>47.348824365482201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1.0259835931118719</v>
      </c>
      <c r="E42" s="19">
        <f t="shared" si="3"/>
        <v>10680.489204294587</v>
      </c>
      <c r="F42" s="19">
        <f t="shared" si="4"/>
        <v>0</v>
      </c>
      <c r="G42" s="19">
        <v>0</v>
      </c>
      <c r="H42" s="19">
        <v>0</v>
      </c>
      <c r="I42" s="19">
        <f t="shared" si="5"/>
        <v>10680.489204294587</v>
      </c>
      <c r="J42" s="19">
        <v>1629.2271667568</v>
      </c>
      <c r="K42" s="19">
        <f t="shared" si="6"/>
        <v>9051.2620375377865</v>
      </c>
      <c r="L42" s="19">
        <v>6657.1982775228398</v>
      </c>
      <c r="M42" s="19">
        <v>2010.4738798118999</v>
      </c>
      <c r="N42" s="19">
        <v>0</v>
      </c>
      <c r="O42" s="19">
        <v>0</v>
      </c>
      <c r="P42" s="19">
        <v>0</v>
      </c>
      <c r="Q42" s="19">
        <v>0</v>
      </c>
      <c r="R42" s="19">
        <v>318.02996954314699</v>
      </c>
      <c r="S42" s="19">
        <v>65.559910659898506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0.21686813908711347</v>
      </c>
      <c r="E46" s="19">
        <f t="shared" si="3"/>
        <v>2257.5973278968513</v>
      </c>
      <c r="F46" s="19">
        <f t="shared" si="4"/>
        <v>0</v>
      </c>
      <c r="G46" s="19">
        <v>0</v>
      </c>
      <c r="H46" s="19">
        <v>0</v>
      </c>
      <c r="I46" s="19">
        <f t="shared" si="5"/>
        <v>2257.5973278968513</v>
      </c>
      <c r="J46" s="19">
        <v>344.37925340799399</v>
      </c>
      <c r="K46" s="19">
        <f t="shared" si="6"/>
        <v>1913.2180744888574</v>
      </c>
      <c r="L46" s="19">
        <v>1427.6787225989899</v>
      </c>
      <c r="M46" s="19">
        <v>431.15897422489297</v>
      </c>
      <c r="N46" s="19">
        <v>0</v>
      </c>
      <c r="O46" s="19">
        <v>0</v>
      </c>
      <c r="P46" s="19">
        <v>0</v>
      </c>
      <c r="Q46" s="19">
        <v>0</v>
      </c>
      <c r="R46" s="19">
        <v>43.453725888324797</v>
      </c>
      <c r="S46" s="19">
        <v>10.926651776649701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4.8795331294600473E-2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3.5564149654367841E-2</v>
      </c>
      <c r="E48" s="19">
        <f t="shared" si="3"/>
        <v>370.22279790196922</v>
      </c>
      <c r="F48" s="19">
        <f t="shared" si="4"/>
        <v>0</v>
      </c>
      <c r="G48" s="19">
        <v>0</v>
      </c>
      <c r="H48" s="19">
        <v>0</v>
      </c>
      <c r="I48" s="19">
        <f t="shared" si="5"/>
        <v>370.22279790196922</v>
      </c>
      <c r="J48" s="19">
        <v>56.4746640867411</v>
      </c>
      <c r="K48" s="19">
        <f t="shared" si="6"/>
        <v>313.74813381522813</v>
      </c>
      <c r="L48" s="19">
        <v>231.981222335025</v>
      </c>
      <c r="M48" s="19">
        <v>70.058329145177694</v>
      </c>
      <c r="N48" s="19">
        <v>0</v>
      </c>
      <c r="O48" s="19">
        <v>0</v>
      </c>
      <c r="P48" s="19">
        <v>0</v>
      </c>
      <c r="Q48" s="19">
        <v>0</v>
      </c>
      <c r="R48" s="19">
        <v>6.6094781725888501</v>
      </c>
      <c r="S48" s="19">
        <v>5.0991041624365696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0.26024176690453543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0.39036265035680312</v>
      </c>
      <c r="E50" s="19">
        <f t="shared" si="3"/>
        <v>4063.6751902143205</v>
      </c>
      <c r="F50" s="19">
        <f t="shared" si="4"/>
        <v>0</v>
      </c>
      <c r="G50" s="19">
        <v>0</v>
      </c>
      <c r="H50" s="19">
        <v>0</v>
      </c>
      <c r="I50" s="19">
        <f t="shared" si="5"/>
        <v>4063.6751902143205</v>
      </c>
      <c r="J50" s="19">
        <v>619.88265613438796</v>
      </c>
      <c r="K50" s="19">
        <f t="shared" si="6"/>
        <v>3443.7925340799325</v>
      </c>
      <c r="L50" s="19">
        <v>2569.8217006781701</v>
      </c>
      <c r="M50" s="19">
        <v>776.08615360480803</v>
      </c>
      <c r="N50" s="19">
        <v>0</v>
      </c>
      <c r="O50" s="19">
        <v>0</v>
      </c>
      <c r="P50" s="19">
        <v>0</v>
      </c>
      <c r="Q50" s="19">
        <v>0</v>
      </c>
      <c r="R50" s="19">
        <v>78.2167065989847</v>
      </c>
      <c r="S50" s="19">
        <v>19.667973197969499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4.8382097518700255E-2</v>
      </c>
      <c r="E51" s="19">
        <f t="shared" si="3"/>
        <v>503.65763516966962</v>
      </c>
      <c r="F51" s="19">
        <f t="shared" si="4"/>
        <v>0</v>
      </c>
      <c r="G51" s="19">
        <v>0</v>
      </c>
      <c r="H51" s="19">
        <v>0</v>
      </c>
      <c r="I51" s="19">
        <f t="shared" si="5"/>
        <v>503.65763516966962</v>
      </c>
      <c r="J51" s="19">
        <v>76.829130788593702</v>
      </c>
      <c r="K51" s="19">
        <f t="shared" si="6"/>
        <v>426.8285043810759</v>
      </c>
      <c r="L51" s="19">
        <v>308.70072657868002</v>
      </c>
      <c r="M51" s="19">
        <v>93.227619426761393</v>
      </c>
      <c r="N51" s="19">
        <v>0</v>
      </c>
      <c r="O51" s="19">
        <v>0</v>
      </c>
      <c r="P51" s="19">
        <v>0</v>
      </c>
      <c r="Q51" s="19">
        <v>0</v>
      </c>
      <c r="R51" s="19">
        <v>16.926213197969499</v>
      </c>
      <c r="S51" s="19">
        <v>7.9739451776649597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0.22513921129733702</v>
      </c>
      <c r="E53" s="19">
        <f t="shared" si="3"/>
        <v>2343.6991896052782</v>
      </c>
      <c r="F53" s="19">
        <f t="shared" si="4"/>
        <v>0</v>
      </c>
      <c r="G53" s="19">
        <v>0</v>
      </c>
      <c r="H53" s="19">
        <v>0</v>
      </c>
      <c r="I53" s="19">
        <f t="shared" si="5"/>
        <v>2343.6991896052782</v>
      </c>
      <c r="J53" s="19">
        <v>357.51343570249998</v>
      </c>
      <c r="K53" s="19">
        <f t="shared" si="6"/>
        <v>1986.1857539027783</v>
      </c>
      <c r="L53" s="19">
        <v>1398.8467706802001</v>
      </c>
      <c r="M53" s="19">
        <v>422.45172474542102</v>
      </c>
      <c r="N53" s="19">
        <v>0</v>
      </c>
      <c r="O53" s="19">
        <v>0</v>
      </c>
      <c r="P53" s="19">
        <v>0</v>
      </c>
      <c r="Q53" s="19">
        <v>0</v>
      </c>
      <c r="R53" s="19">
        <v>132.586538071066</v>
      </c>
      <c r="S53" s="19">
        <v>32.300720406091401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2.5922211961740311</v>
      </c>
      <c r="E54" s="19">
        <f t="shared" si="3"/>
        <v>26985.022652171665</v>
      </c>
      <c r="F54" s="19">
        <f t="shared" si="4"/>
        <v>0</v>
      </c>
      <c r="G54" s="19">
        <v>0</v>
      </c>
      <c r="H54" s="19">
        <v>0</v>
      </c>
      <c r="I54" s="19">
        <f t="shared" si="5"/>
        <v>26985.022652171665</v>
      </c>
      <c r="J54" s="19">
        <v>4116.35938761941</v>
      </c>
      <c r="K54" s="19">
        <f t="shared" si="6"/>
        <v>22868.663264552255</v>
      </c>
      <c r="L54" s="19">
        <v>16106.124864974599</v>
      </c>
      <c r="M54" s="19">
        <v>4864.0497092223304</v>
      </c>
      <c r="N54" s="19">
        <v>0</v>
      </c>
      <c r="O54" s="19">
        <v>0</v>
      </c>
      <c r="P54" s="19">
        <v>0</v>
      </c>
      <c r="Q54" s="19">
        <v>0</v>
      </c>
      <c r="R54" s="19">
        <v>1526.58274111675</v>
      </c>
      <c r="S54" s="19">
        <v>371.90594923857799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0.11360969440022005</v>
      </c>
      <c r="E55" s="19">
        <f t="shared" si="3"/>
        <v>1182.6769187062907</v>
      </c>
      <c r="F55" s="19">
        <f t="shared" si="4"/>
        <v>0</v>
      </c>
      <c r="G55" s="19">
        <v>0</v>
      </c>
      <c r="H55" s="19">
        <v>0</v>
      </c>
      <c r="I55" s="19">
        <f t="shared" si="5"/>
        <v>1182.6769187062907</v>
      </c>
      <c r="J55" s="19">
        <v>180.40834353146801</v>
      </c>
      <c r="K55" s="19">
        <f t="shared" si="6"/>
        <v>1002.2685751748228</v>
      </c>
      <c r="L55" s="19">
        <v>705.88571939086296</v>
      </c>
      <c r="M55" s="19">
        <v>213.17748725604099</v>
      </c>
      <c r="N55" s="19">
        <v>0</v>
      </c>
      <c r="O55" s="19">
        <v>0</v>
      </c>
      <c r="P55" s="19">
        <v>0</v>
      </c>
      <c r="Q55" s="19">
        <v>0</v>
      </c>
      <c r="R55" s="19">
        <v>66.905786802030505</v>
      </c>
      <c r="S55" s="19">
        <v>16.299581725888299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7.6038488421105013E-2</v>
      </c>
      <c r="E56" s="19">
        <f t="shared" si="3"/>
        <v>791.56066446370323</v>
      </c>
      <c r="F56" s="19">
        <f t="shared" si="4"/>
        <v>0</v>
      </c>
      <c r="G56" s="19">
        <v>0</v>
      </c>
      <c r="H56" s="19">
        <v>0</v>
      </c>
      <c r="I56" s="19">
        <f t="shared" si="5"/>
        <v>791.56066446370323</v>
      </c>
      <c r="J56" s="19">
        <v>120.746542036836</v>
      </c>
      <c r="K56" s="19">
        <f t="shared" si="6"/>
        <v>670.81412242686724</v>
      </c>
      <c r="L56" s="19">
        <v>472.44632937258899</v>
      </c>
      <c r="M56" s="19">
        <v>142.67879147052199</v>
      </c>
      <c r="N56" s="19">
        <v>0</v>
      </c>
      <c r="O56" s="19">
        <v>0</v>
      </c>
      <c r="P56" s="19">
        <v>0</v>
      </c>
      <c r="Q56" s="19">
        <v>0</v>
      </c>
      <c r="R56" s="19">
        <v>44.779760406091299</v>
      </c>
      <c r="S56" s="19">
        <v>10.909241177665001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0.19201638490178072</v>
      </c>
      <c r="E57" s="19">
        <f t="shared" si="3"/>
        <v>1998.8905668275372</v>
      </c>
      <c r="F57" s="19">
        <f t="shared" si="4"/>
        <v>0</v>
      </c>
      <c r="G57" s="19">
        <v>0</v>
      </c>
      <c r="H57" s="19">
        <v>0</v>
      </c>
      <c r="I57" s="19">
        <f t="shared" si="5"/>
        <v>1998.8905668275372</v>
      </c>
      <c r="J57" s="19">
        <v>304.91551019403101</v>
      </c>
      <c r="K57" s="19">
        <f t="shared" si="6"/>
        <v>1693.9750566335063</v>
      </c>
      <c r="L57" s="19">
        <v>1193.04628629442</v>
      </c>
      <c r="M57" s="19">
        <v>360.29997846091402</v>
      </c>
      <c r="N57" s="19">
        <v>0</v>
      </c>
      <c r="O57" s="19">
        <v>0</v>
      </c>
      <c r="P57" s="19">
        <v>0</v>
      </c>
      <c r="Q57" s="19">
        <v>0</v>
      </c>
      <c r="R57" s="19">
        <v>113.080203045685</v>
      </c>
      <c r="S57" s="19">
        <v>27.548588832487301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0.11616991286557708</v>
      </c>
      <c r="E58" s="19">
        <f t="shared" si="3"/>
        <v>1209.3287929306573</v>
      </c>
      <c r="F58" s="19">
        <f t="shared" si="4"/>
        <v>0</v>
      </c>
      <c r="G58" s="19">
        <v>0</v>
      </c>
      <c r="H58" s="19">
        <v>0</v>
      </c>
      <c r="I58" s="19">
        <f t="shared" si="5"/>
        <v>1209.3287929306573</v>
      </c>
      <c r="J58" s="19">
        <v>184.47388366738801</v>
      </c>
      <c r="K58" s="19">
        <f t="shared" si="6"/>
        <v>1024.8549092632693</v>
      </c>
      <c r="L58" s="19">
        <v>721.79300320812195</v>
      </c>
      <c r="M58" s="19">
        <v>217.98148696885301</v>
      </c>
      <c r="N58" s="19">
        <v>0</v>
      </c>
      <c r="O58" s="19">
        <v>0</v>
      </c>
      <c r="P58" s="19">
        <v>0</v>
      </c>
      <c r="Q58" s="19">
        <v>0</v>
      </c>
      <c r="R58" s="19">
        <v>68.413522842639594</v>
      </c>
      <c r="S58" s="19">
        <v>16.666896243654801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0.24066053574356525</v>
      </c>
      <c r="E59" s="19">
        <f t="shared" si="3"/>
        <v>2505.276177090514</v>
      </c>
      <c r="F59" s="19">
        <f t="shared" si="4"/>
        <v>0</v>
      </c>
      <c r="G59" s="19">
        <v>0</v>
      </c>
      <c r="H59" s="19">
        <v>0</v>
      </c>
      <c r="I59" s="19">
        <f t="shared" si="5"/>
        <v>2505.276177090514</v>
      </c>
      <c r="J59" s="19">
        <v>382.16077277651902</v>
      </c>
      <c r="K59" s="19">
        <f t="shared" si="6"/>
        <v>2123.115404313995</v>
      </c>
      <c r="L59" s="19">
        <v>1495.2846788223401</v>
      </c>
      <c r="M59" s="19">
        <v>451.57597300434497</v>
      </c>
      <c r="N59" s="19">
        <v>0</v>
      </c>
      <c r="O59" s="19">
        <v>0</v>
      </c>
      <c r="P59" s="19">
        <v>0</v>
      </c>
      <c r="Q59" s="19">
        <v>0</v>
      </c>
      <c r="R59" s="19">
        <v>141.72718781725899</v>
      </c>
      <c r="S59" s="19">
        <v>34.527564670050701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1.4401228867633523E-2</v>
      </c>
      <c r="E61" s="19">
        <f t="shared" si="3"/>
        <v>149.91679251206497</v>
      </c>
      <c r="F61" s="19">
        <f t="shared" si="4"/>
        <v>0</v>
      </c>
      <c r="G61" s="19">
        <v>0</v>
      </c>
      <c r="H61" s="19">
        <v>0</v>
      </c>
      <c r="I61" s="19">
        <f t="shared" si="5"/>
        <v>149.91679251206497</v>
      </c>
      <c r="J61" s="19">
        <v>22.8686632645523</v>
      </c>
      <c r="K61" s="19">
        <f t="shared" si="6"/>
        <v>127.04812924751266</v>
      </c>
      <c r="L61" s="19">
        <v>89.478471472081196</v>
      </c>
      <c r="M61" s="19">
        <v>27.0224983845685</v>
      </c>
      <c r="N61" s="19">
        <v>0</v>
      </c>
      <c r="O61" s="19">
        <v>0</v>
      </c>
      <c r="P61" s="19">
        <v>0</v>
      </c>
      <c r="Q61" s="19">
        <v>0</v>
      </c>
      <c r="R61" s="19">
        <v>8.4810152284264202</v>
      </c>
      <c r="S61" s="19">
        <v>2.06614416243655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6.5084042187516733E-2</v>
      </c>
      <c r="E62" s="19">
        <f t="shared" si="7"/>
        <v>677.52487917204917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677.52487917204917</v>
      </c>
      <c r="J62" s="19">
        <f t="shared" si="7"/>
        <v>103.35125275505838</v>
      </c>
      <c r="K62" s="19">
        <f t="shared" si="7"/>
        <v>574.17362641699083</v>
      </c>
      <c r="L62" s="19">
        <f t="shared" si="7"/>
        <v>148.77660017055837</v>
      </c>
      <c r="M62" s="19">
        <f t="shared" si="7"/>
        <v>44.930533251508592</v>
      </c>
      <c r="N62" s="19">
        <f t="shared" si="7"/>
        <v>368.46600000000001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8.1574944162436545</v>
      </c>
      <c r="S62" s="19">
        <f t="shared" si="7"/>
        <v>3.8429985786801981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E63/867.5/12</f>
        <v>0</v>
      </c>
      <c r="E63" s="19">
        <f t="shared" ref="E63:E69" si="9">F63+I63</f>
        <v>0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0</v>
      </c>
      <c r="J63" s="19">
        <v>0</v>
      </c>
      <c r="K63" s="19">
        <f t="shared" ref="K63:K69" si="12">SUM(L63:U63)</f>
        <v>0</v>
      </c>
      <c r="L63" s="19">
        <v>0</v>
      </c>
      <c r="M63" s="19">
        <v>0</v>
      </c>
      <c r="N63" s="19">
        <v>0</v>
      </c>
      <c r="O63" s="19">
        <v>0</v>
      </c>
      <c r="P63" s="19">
        <v>0</v>
      </c>
      <c r="Q63" s="19">
        <v>0</v>
      </c>
      <c r="R63" s="19">
        <v>0</v>
      </c>
      <c r="S63" s="19">
        <v>0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4.4637165813410068E-2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1.5538563816438122E-3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9.4465099962314242E-3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9.4465099962314242E-3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SUM(D71:D73)</f>
        <v>1.2136640038902073</v>
      </c>
      <c r="E70" s="19">
        <f t="shared" si="13"/>
        <v>12634.242280497059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12634.242280497059</v>
      </c>
      <c r="J70" s="19">
        <f t="shared" si="13"/>
        <v>1927.2572970249789</v>
      </c>
      <c r="K70" s="19">
        <f t="shared" si="13"/>
        <v>10706.984983472081</v>
      </c>
      <c r="L70" s="19">
        <f t="shared" si="13"/>
        <v>474.03630456852738</v>
      </c>
      <c r="M70" s="19">
        <f t="shared" si="13"/>
        <v>143.15896397969539</v>
      </c>
      <c r="N70" s="19">
        <f t="shared" si="13"/>
        <v>10063.973840000001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14.16555532994925</v>
      </c>
      <c r="S70" s="19">
        <f t="shared" si="13"/>
        <v>11.65031959390863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33.75">
      <c r="A71" s="17" t="s">
        <v>134</v>
      </c>
      <c r="B71" s="18" t="s">
        <v>196</v>
      </c>
      <c r="C71" s="18"/>
      <c r="D71" s="19">
        <f>E71/867.5/12</f>
        <v>0.74868931937237271</v>
      </c>
      <c r="E71" s="19">
        <f>F71+I71</f>
        <v>7793.8558146664</v>
      </c>
      <c r="F71" s="19">
        <f>SUM(G71:H71)</f>
        <v>0</v>
      </c>
      <c r="G71" s="19">
        <v>0</v>
      </c>
      <c r="H71" s="19">
        <v>0</v>
      </c>
      <c r="I71" s="19">
        <f>SUM(J71:K71)</f>
        <v>7793.8558146664</v>
      </c>
      <c r="J71" s="19">
        <v>1188.8932598643701</v>
      </c>
      <c r="K71" s="19">
        <f>SUM(L71:U71)</f>
        <v>6604.9625548020304</v>
      </c>
      <c r="L71" s="19">
        <v>248.55130964467</v>
      </c>
      <c r="M71" s="19">
        <v>75.062495512690404</v>
      </c>
      <c r="N71" s="19">
        <v>6268.8038399999996</v>
      </c>
      <c r="O71" s="19">
        <v>0</v>
      </c>
      <c r="P71" s="19">
        <v>0</v>
      </c>
      <c r="Q71" s="19">
        <v>0</v>
      </c>
      <c r="R71" s="19">
        <v>7.0815837563451796</v>
      </c>
      <c r="S71" s="19">
        <v>5.4633258883248699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15">
      <c r="A72" s="17" t="s">
        <v>136</v>
      </c>
      <c r="B72" s="18" t="s">
        <v>197</v>
      </c>
      <c r="C72" s="18"/>
      <c r="D72" s="19">
        <f>E72/867.5/12</f>
        <v>0.1256427554769847</v>
      </c>
      <c r="E72" s="19">
        <f>F72+I72</f>
        <v>1307.9410845154107</v>
      </c>
      <c r="F72" s="19">
        <f>SUM(G72:H72)</f>
        <v>0</v>
      </c>
      <c r="G72" s="19">
        <v>0</v>
      </c>
      <c r="H72" s="19">
        <v>0</v>
      </c>
      <c r="I72" s="19">
        <f>SUM(J72:K72)</f>
        <v>1307.9410845154107</v>
      </c>
      <c r="J72" s="19">
        <v>199.51643662099499</v>
      </c>
      <c r="K72" s="19">
        <f>SUM(L72:U72)</f>
        <v>1108.4246478944158</v>
      </c>
      <c r="L72" s="19">
        <v>132.56069847715699</v>
      </c>
      <c r="M72" s="19">
        <v>40.0333309401015</v>
      </c>
      <c r="N72" s="19">
        <v>929.14</v>
      </c>
      <c r="O72" s="19">
        <v>0</v>
      </c>
      <c r="P72" s="19">
        <v>0</v>
      </c>
      <c r="Q72" s="19">
        <v>0</v>
      </c>
      <c r="R72" s="19">
        <v>3.7768446700507701</v>
      </c>
      <c r="S72" s="19">
        <v>2.9137738071066002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198</v>
      </c>
      <c r="C73" s="18"/>
      <c r="D73" s="19">
        <f>E73/867.5/12</f>
        <v>0.33933192904085002</v>
      </c>
      <c r="E73" s="19">
        <f>F73+I73</f>
        <v>3532.4453813152486</v>
      </c>
      <c r="F73" s="19">
        <f>SUM(G73:H73)</f>
        <v>0</v>
      </c>
      <c r="G73" s="19">
        <v>0</v>
      </c>
      <c r="H73" s="19">
        <v>0</v>
      </c>
      <c r="I73" s="19">
        <f>SUM(J73:K73)</f>
        <v>3532.4453813152486</v>
      </c>
      <c r="J73" s="19">
        <v>538.84760053961395</v>
      </c>
      <c r="K73" s="19">
        <f>SUM(L73:U73)</f>
        <v>2993.5977807756344</v>
      </c>
      <c r="L73" s="19">
        <v>92.924296446700396</v>
      </c>
      <c r="M73" s="19">
        <v>28.0631375269035</v>
      </c>
      <c r="N73" s="19">
        <v>2866.03</v>
      </c>
      <c r="O73" s="19">
        <v>0</v>
      </c>
      <c r="P73" s="19">
        <v>0</v>
      </c>
      <c r="Q73" s="19">
        <v>0</v>
      </c>
      <c r="R73" s="19">
        <v>3.3071269035533</v>
      </c>
      <c r="S73" s="19">
        <v>3.2732198984771599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>
      <c r="A74" s="13"/>
      <c r="B74" s="14"/>
      <c r="C74" s="14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</row>
    <row r="75" spans="1:26">
      <c r="A75" s="93" t="s">
        <v>142</v>
      </c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</row>
    <row r="76" spans="1:26">
      <c r="A76" s="93" t="s">
        <v>143</v>
      </c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</row>
    <row r="77" spans="1:26">
      <c r="A77" s="93" t="s">
        <v>144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</sheetData>
  <mergeCells count="22">
    <mergeCell ref="A14:U14"/>
    <mergeCell ref="A8:U8"/>
    <mergeCell ref="A9:U9"/>
    <mergeCell ref="A10:U10"/>
    <mergeCell ref="A11:U11"/>
    <mergeCell ref="A13:U13"/>
    <mergeCell ref="A78:R78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5:R75"/>
    <mergeCell ref="A76:R76"/>
    <mergeCell ref="A77:R77"/>
  </mergeCells>
  <pageMargins left="0.41666666666666669" right="0.1388888888888889" top="0.75" bottom="0.75" header="0.3" footer="0.3"/>
  <pageSetup paperSize="9" scale="5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Лист15"/>
  <dimension ref="A2:Z80"/>
  <sheetViews>
    <sheetView topLeftCell="A17" zoomScaleNormal="100" workbookViewId="0">
      <selection activeCell="B71" sqref="B71:B75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199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200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SUM(D24:D75)/2+D23</f>
        <v>13.74412743424296</v>
      </c>
      <c r="E22" s="15">
        <f t="shared" si="0"/>
        <v>142548.59209699428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142548.59209699428</v>
      </c>
      <c r="J22" s="15">
        <f t="shared" si="0"/>
        <v>21744.700489372004</v>
      </c>
      <c r="K22" s="15">
        <f t="shared" si="0"/>
        <v>120803.8916076223</v>
      </c>
      <c r="L22" s="15">
        <f t="shared" si="0"/>
        <v>66739.218506076693</v>
      </c>
      <c r="M22" s="15">
        <f t="shared" si="0"/>
        <v>20155.243988835173</v>
      </c>
      <c r="N22" s="15">
        <f t="shared" si="0"/>
        <v>29259.743780000001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3364.9864259729256</v>
      </c>
      <c r="S22" s="15">
        <f t="shared" si="0"/>
        <v>833.85709449746184</v>
      </c>
      <c r="T22" s="15">
        <f t="shared" si="0"/>
        <v>251.04181224000001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E23/864.3/12</f>
        <v>2.5913240556109933</v>
      </c>
      <c r="E23" s="19">
        <f>F23+I23</f>
        <v>26876.176575174977</v>
      </c>
      <c r="F23" s="19">
        <f>SUM(G23:H23)</f>
        <v>0</v>
      </c>
      <c r="G23" s="19">
        <v>0</v>
      </c>
      <c r="H23" s="19">
        <v>0</v>
      </c>
      <c r="I23" s="19">
        <f>SUM(J23:K23)</f>
        <v>26876.176575174977</v>
      </c>
      <c r="J23" s="19">
        <v>4099.7557487554996</v>
      </c>
      <c r="K23" s="19">
        <f>SUM(L23:U23)</f>
        <v>22776.420826419479</v>
      </c>
      <c r="L23" s="19">
        <v>16753.761508586402</v>
      </c>
      <c r="M23" s="19">
        <v>5059.6359755930798</v>
      </c>
      <c r="N23" s="19">
        <v>0</v>
      </c>
      <c r="O23" s="19">
        <v>0</v>
      </c>
      <c r="P23" s="19">
        <v>0</v>
      </c>
      <c r="Q23" s="19">
        <v>0</v>
      </c>
      <c r="R23" s="19">
        <v>711.981529999999</v>
      </c>
      <c r="S23" s="19">
        <v>0</v>
      </c>
      <c r="T23" s="19">
        <v>251.04181224000001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5.8582457918189537</v>
      </c>
      <c r="E24" s="19">
        <f t="shared" si="1"/>
        <v>60759.382054429465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60759.382054429465</v>
      </c>
      <c r="J24" s="19">
        <f t="shared" si="1"/>
        <v>9268.3803133875499</v>
      </c>
      <c r="K24" s="19">
        <f t="shared" si="1"/>
        <v>51491.001741041924</v>
      </c>
      <c r="L24" s="19">
        <f t="shared" si="1"/>
        <v>36750.258116223333</v>
      </c>
      <c r="M24" s="19">
        <f t="shared" si="1"/>
        <v>11098.57795109946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2263.905781252115</v>
      </c>
      <c r="S24" s="19">
        <f t="shared" si="1"/>
        <v>526.85989246700467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E25/864.3/12</f>
        <v>0.16379983789338434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4.6157074233789092E-2</v>
      </c>
      <c r="E27" s="19">
        <f t="shared" si="3"/>
        <v>478.72271112316696</v>
      </c>
      <c r="F27" s="19">
        <f t="shared" si="4"/>
        <v>0</v>
      </c>
      <c r="G27" s="19">
        <v>0</v>
      </c>
      <c r="H27" s="19">
        <v>0</v>
      </c>
      <c r="I27" s="19">
        <f t="shared" si="5"/>
        <v>478.72271112316696</v>
      </c>
      <c r="J27" s="19">
        <v>73.025498306923794</v>
      </c>
      <c r="K27" s="19">
        <f t="shared" si="6"/>
        <v>405.69721281624317</v>
      </c>
      <c r="L27" s="19">
        <v>152.23767715736</v>
      </c>
      <c r="M27" s="19">
        <v>45.975778501522797</v>
      </c>
      <c r="N27" s="19">
        <v>0</v>
      </c>
      <c r="O27" s="19">
        <v>199.8</v>
      </c>
      <c r="P27" s="19">
        <v>0</v>
      </c>
      <c r="Q27" s="19">
        <v>0</v>
      </c>
      <c r="R27" s="19">
        <v>4.3374700507614197</v>
      </c>
      <c r="S27" s="19">
        <v>3.3462871065989801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2.8605061482784744E-2</v>
      </c>
      <c r="E28" s="19">
        <f t="shared" si="3"/>
        <v>296.68025567485023</v>
      </c>
      <c r="F28" s="19">
        <f t="shared" si="4"/>
        <v>0</v>
      </c>
      <c r="G28" s="19">
        <v>0</v>
      </c>
      <c r="H28" s="19">
        <v>0</v>
      </c>
      <c r="I28" s="19">
        <f t="shared" si="5"/>
        <v>296.68025567485023</v>
      </c>
      <c r="J28" s="19">
        <v>45.256310187689003</v>
      </c>
      <c r="K28" s="19">
        <f t="shared" si="6"/>
        <v>251.42394548716121</v>
      </c>
      <c r="L28" s="19">
        <v>184.922174375635</v>
      </c>
      <c r="M28" s="19">
        <v>55.846496661441599</v>
      </c>
      <c r="N28" s="19">
        <v>0</v>
      </c>
      <c r="O28" s="19">
        <v>0</v>
      </c>
      <c r="P28" s="19">
        <v>0</v>
      </c>
      <c r="Q28" s="19">
        <v>0</v>
      </c>
      <c r="R28" s="19">
        <v>8.8341658206429798</v>
      </c>
      <c r="S28" s="19">
        <v>1.8211086294416301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8.5815184448354134E-2</v>
      </c>
      <c r="E29" s="19">
        <f t="shared" si="3"/>
        <v>890.04076702454972</v>
      </c>
      <c r="F29" s="19">
        <f t="shared" si="4"/>
        <v>0</v>
      </c>
      <c r="G29" s="19">
        <v>0</v>
      </c>
      <c r="H29" s="19">
        <v>0</v>
      </c>
      <c r="I29" s="19">
        <f t="shared" si="5"/>
        <v>890.04076702454972</v>
      </c>
      <c r="J29" s="19">
        <v>135.76893056306699</v>
      </c>
      <c r="K29" s="19">
        <f t="shared" si="6"/>
        <v>754.27183646148274</v>
      </c>
      <c r="L29" s="19">
        <v>554.76652312690396</v>
      </c>
      <c r="M29" s="19">
        <v>167.539489984325</v>
      </c>
      <c r="N29" s="19">
        <v>0</v>
      </c>
      <c r="O29" s="19">
        <v>0</v>
      </c>
      <c r="P29" s="19">
        <v>0</v>
      </c>
      <c r="Q29" s="19">
        <v>0</v>
      </c>
      <c r="R29" s="19">
        <v>26.5024974619289</v>
      </c>
      <c r="S29" s="19">
        <v>5.4633258883248601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3.2121218308128814E-2</v>
      </c>
      <c r="E30" s="19">
        <f t="shared" si="3"/>
        <v>333.14842780458883</v>
      </c>
      <c r="F30" s="19">
        <f t="shared" si="4"/>
        <v>0</v>
      </c>
      <c r="G30" s="19">
        <v>0</v>
      </c>
      <c r="H30" s="19">
        <v>0</v>
      </c>
      <c r="I30" s="19">
        <f t="shared" si="5"/>
        <v>333.14842780458883</v>
      </c>
      <c r="J30" s="19">
        <v>50.8192516990051</v>
      </c>
      <c r="K30" s="19">
        <f t="shared" si="6"/>
        <v>282.32917610558371</v>
      </c>
      <c r="L30" s="19">
        <v>198.84104771573601</v>
      </c>
      <c r="M30" s="19">
        <v>60.049996410152303</v>
      </c>
      <c r="N30" s="19">
        <v>0</v>
      </c>
      <c r="O30" s="19">
        <v>0</v>
      </c>
      <c r="P30" s="19">
        <v>0</v>
      </c>
      <c r="Q30" s="19">
        <v>0</v>
      </c>
      <c r="R30" s="19">
        <v>18.846700507614202</v>
      </c>
      <c r="S30" s="19">
        <v>4.5914314720812097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0.25744555334506219</v>
      </c>
      <c r="E31" s="19">
        <f t="shared" si="3"/>
        <v>2670.1223010736467</v>
      </c>
      <c r="F31" s="19">
        <f t="shared" si="4"/>
        <v>0</v>
      </c>
      <c r="G31" s="19">
        <v>0</v>
      </c>
      <c r="H31" s="19">
        <v>0</v>
      </c>
      <c r="I31" s="19">
        <f t="shared" si="5"/>
        <v>2670.1223010736467</v>
      </c>
      <c r="J31" s="19">
        <v>407.3067916892</v>
      </c>
      <c r="K31" s="19">
        <f t="shared" si="6"/>
        <v>2262.8155093844466</v>
      </c>
      <c r="L31" s="19">
        <v>1664.29956938071</v>
      </c>
      <c r="M31" s="19">
        <v>502.61846995297498</v>
      </c>
      <c r="N31" s="19">
        <v>0</v>
      </c>
      <c r="O31" s="19">
        <v>0</v>
      </c>
      <c r="P31" s="19">
        <v>0</v>
      </c>
      <c r="Q31" s="19">
        <v>0</v>
      </c>
      <c r="R31" s="19">
        <v>79.507492385786904</v>
      </c>
      <c r="S31" s="19">
        <v>16.389977664974602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2.5744555334506217E-2</v>
      </c>
      <c r="E32" s="19">
        <f t="shared" si="3"/>
        <v>267.01223010736464</v>
      </c>
      <c r="F32" s="19">
        <f t="shared" si="4"/>
        <v>0</v>
      </c>
      <c r="G32" s="19">
        <v>0</v>
      </c>
      <c r="H32" s="19">
        <v>0</v>
      </c>
      <c r="I32" s="19">
        <f t="shared" si="5"/>
        <v>267.01223010736464</v>
      </c>
      <c r="J32" s="19">
        <v>40.730679168919998</v>
      </c>
      <c r="K32" s="19">
        <f t="shared" si="6"/>
        <v>226.28155093844464</v>
      </c>
      <c r="L32" s="19">
        <v>166.429956938071</v>
      </c>
      <c r="M32" s="19">
        <v>50.261846995297503</v>
      </c>
      <c r="N32" s="19">
        <v>0</v>
      </c>
      <c r="O32" s="19">
        <v>0</v>
      </c>
      <c r="P32" s="19">
        <v>0</v>
      </c>
      <c r="Q32" s="19">
        <v>0</v>
      </c>
      <c r="R32" s="19">
        <v>7.9507492385786902</v>
      </c>
      <c r="S32" s="19">
        <v>1.63899776649746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9.2680399204222427E-2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0.51489110669012439</v>
      </c>
      <c r="E34" s="19">
        <f t="shared" si="3"/>
        <v>5340.2446021472942</v>
      </c>
      <c r="F34" s="19">
        <f t="shared" si="4"/>
        <v>0</v>
      </c>
      <c r="G34" s="19">
        <v>0</v>
      </c>
      <c r="H34" s="19">
        <v>0</v>
      </c>
      <c r="I34" s="19">
        <f t="shared" si="5"/>
        <v>5340.2446021472942</v>
      </c>
      <c r="J34" s="19">
        <v>814.61358337840102</v>
      </c>
      <c r="K34" s="19">
        <f t="shared" si="6"/>
        <v>4525.6310187688932</v>
      </c>
      <c r="L34" s="19">
        <v>3328.5991387614199</v>
      </c>
      <c r="M34" s="19">
        <v>1005.23693990595</v>
      </c>
      <c r="N34" s="19">
        <v>0</v>
      </c>
      <c r="O34" s="19">
        <v>0</v>
      </c>
      <c r="P34" s="19">
        <v>0</v>
      </c>
      <c r="Q34" s="19">
        <v>0</v>
      </c>
      <c r="R34" s="19">
        <v>159.01498477157401</v>
      </c>
      <c r="S34" s="19">
        <v>32.779955329949203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4.63401996021112E-2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1.0297822133802488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0.51489110669012439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0.16573060681936361</v>
      </c>
      <c r="E41" s="19">
        <f t="shared" si="3"/>
        <v>1718.8915616877116</v>
      </c>
      <c r="F41" s="19">
        <f t="shared" si="4"/>
        <v>0</v>
      </c>
      <c r="G41" s="19">
        <v>0</v>
      </c>
      <c r="H41" s="19">
        <v>0</v>
      </c>
      <c r="I41" s="19">
        <f t="shared" si="5"/>
        <v>1718.8915616877116</v>
      </c>
      <c r="J41" s="19">
        <v>262.20379754558297</v>
      </c>
      <c r="K41" s="19">
        <f t="shared" si="6"/>
        <v>1456.6877641421286</v>
      </c>
      <c r="L41" s="19">
        <v>1077.0556751269</v>
      </c>
      <c r="M41" s="19">
        <v>325.27081388832499</v>
      </c>
      <c r="N41" s="19">
        <v>0</v>
      </c>
      <c r="O41" s="19">
        <v>0</v>
      </c>
      <c r="P41" s="19">
        <v>0</v>
      </c>
      <c r="Q41" s="19">
        <v>0</v>
      </c>
      <c r="R41" s="19">
        <v>30.686862944162399</v>
      </c>
      <c r="S41" s="19">
        <v>23.674412182741101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0.51489110669012439</v>
      </c>
      <c r="E42" s="19">
        <f t="shared" si="3"/>
        <v>5340.2446021472942</v>
      </c>
      <c r="F42" s="19">
        <f t="shared" si="4"/>
        <v>0</v>
      </c>
      <c r="G42" s="19">
        <v>0</v>
      </c>
      <c r="H42" s="19">
        <v>0</v>
      </c>
      <c r="I42" s="19">
        <f t="shared" si="5"/>
        <v>5340.2446021472942</v>
      </c>
      <c r="J42" s="19">
        <v>814.61358337840102</v>
      </c>
      <c r="K42" s="19">
        <f t="shared" si="6"/>
        <v>4525.6310187688932</v>
      </c>
      <c r="L42" s="19">
        <v>3328.5991387614199</v>
      </c>
      <c r="M42" s="19">
        <v>1005.23693990595</v>
      </c>
      <c r="N42" s="19">
        <v>0</v>
      </c>
      <c r="O42" s="19">
        <v>0</v>
      </c>
      <c r="P42" s="19">
        <v>0</v>
      </c>
      <c r="Q42" s="19">
        <v>0</v>
      </c>
      <c r="R42" s="19">
        <v>159.01498477157401</v>
      </c>
      <c r="S42" s="19">
        <v>32.779955329949203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0.10883553780982919</v>
      </c>
      <c r="E46" s="19">
        <f t="shared" si="3"/>
        <v>1128.7986639484243</v>
      </c>
      <c r="F46" s="19">
        <f t="shared" si="4"/>
        <v>0</v>
      </c>
      <c r="G46" s="19">
        <v>0</v>
      </c>
      <c r="H46" s="19">
        <v>0</v>
      </c>
      <c r="I46" s="19">
        <f t="shared" si="5"/>
        <v>1128.7986639484243</v>
      </c>
      <c r="J46" s="19">
        <v>172.18962670399699</v>
      </c>
      <c r="K46" s="19">
        <f t="shared" si="6"/>
        <v>956.60903724442721</v>
      </c>
      <c r="L46" s="19">
        <v>713.83936129949302</v>
      </c>
      <c r="M46" s="19">
        <v>215.579487112447</v>
      </c>
      <c r="N46" s="19">
        <v>0</v>
      </c>
      <c r="O46" s="19">
        <v>0</v>
      </c>
      <c r="P46" s="19">
        <v>0</v>
      </c>
      <c r="Q46" s="19">
        <v>0</v>
      </c>
      <c r="R46" s="19">
        <v>21.726862944162399</v>
      </c>
      <c r="S46" s="19">
        <v>5.4633258883248601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4.8975992014423125E-2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2.6771867255435722E-2</v>
      </c>
      <c r="E48" s="19">
        <f t="shared" si="3"/>
        <v>277.66709842647714</v>
      </c>
      <c r="F48" s="19">
        <f t="shared" si="4"/>
        <v>0</v>
      </c>
      <c r="G48" s="19">
        <v>0</v>
      </c>
      <c r="H48" s="19">
        <v>0</v>
      </c>
      <c r="I48" s="19">
        <f t="shared" si="5"/>
        <v>277.66709842647714</v>
      </c>
      <c r="J48" s="19">
        <v>42.3559980650558</v>
      </c>
      <c r="K48" s="19">
        <f t="shared" si="6"/>
        <v>235.31110036142135</v>
      </c>
      <c r="L48" s="19">
        <v>173.985916751269</v>
      </c>
      <c r="M48" s="19">
        <v>52.543746858883303</v>
      </c>
      <c r="N48" s="19">
        <v>0</v>
      </c>
      <c r="O48" s="19">
        <v>0</v>
      </c>
      <c r="P48" s="19">
        <v>0</v>
      </c>
      <c r="Q48" s="19">
        <v>0</v>
      </c>
      <c r="R48" s="19">
        <v>4.9571086294416302</v>
      </c>
      <c r="S48" s="19">
        <v>3.8243281218274099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0.26120529074358961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</v>
      </c>
      <c r="E50" s="19">
        <f t="shared" si="3"/>
        <v>0</v>
      </c>
      <c r="F50" s="19">
        <f t="shared" si="4"/>
        <v>0</v>
      </c>
      <c r="G50" s="19">
        <v>0</v>
      </c>
      <c r="H50" s="19">
        <v>0</v>
      </c>
      <c r="I50" s="19">
        <f t="shared" si="5"/>
        <v>0</v>
      </c>
      <c r="J50" s="19">
        <v>0</v>
      </c>
      <c r="K50" s="19">
        <f t="shared" si="6"/>
        <v>0</v>
      </c>
      <c r="L50" s="19">
        <v>0</v>
      </c>
      <c r="M50" s="19">
        <v>0</v>
      </c>
      <c r="N50" s="19">
        <v>0</v>
      </c>
      <c r="O50" s="19">
        <v>0</v>
      </c>
      <c r="P50" s="19">
        <v>0</v>
      </c>
      <c r="Q50" s="19">
        <v>0</v>
      </c>
      <c r="R50" s="19">
        <v>0</v>
      </c>
      <c r="S50" s="19">
        <v>0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0</v>
      </c>
      <c r="E51" s="19">
        <f t="shared" si="3"/>
        <v>0</v>
      </c>
      <c r="F51" s="19">
        <f t="shared" si="4"/>
        <v>0</v>
      </c>
      <c r="G51" s="19">
        <v>0</v>
      </c>
      <c r="H51" s="19">
        <v>0</v>
      </c>
      <c r="I51" s="19">
        <f t="shared" si="5"/>
        <v>0</v>
      </c>
      <c r="J51" s="19">
        <v>0</v>
      </c>
      <c r="K51" s="19">
        <f t="shared" si="6"/>
        <v>0</v>
      </c>
      <c r="L51" s="19">
        <v>0</v>
      </c>
      <c r="M51" s="19">
        <v>0</v>
      </c>
      <c r="N51" s="19">
        <v>0</v>
      </c>
      <c r="O51" s="19">
        <v>0</v>
      </c>
      <c r="P51" s="19">
        <v>0</v>
      </c>
      <c r="Q51" s="19">
        <v>0</v>
      </c>
      <c r="R51" s="19">
        <v>0</v>
      </c>
      <c r="S51" s="19">
        <v>0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0</v>
      </c>
      <c r="E52" s="19">
        <f t="shared" si="3"/>
        <v>0</v>
      </c>
      <c r="F52" s="19">
        <f t="shared" si="4"/>
        <v>0</v>
      </c>
      <c r="G52" s="19">
        <v>0</v>
      </c>
      <c r="H52" s="19">
        <v>0</v>
      </c>
      <c r="I52" s="19">
        <f t="shared" si="5"/>
        <v>0</v>
      </c>
      <c r="J52" s="19">
        <v>0</v>
      </c>
      <c r="K52" s="19">
        <f t="shared" si="6"/>
        <v>0</v>
      </c>
      <c r="L52" s="19">
        <v>0</v>
      </c>
      <c r="M52" s="19">
        <v>0</v>
      </c>
      <c r="N52" s="19">
        <v>0</v>
      </c>
      <c r="O52" s="19">
        <v>0</v>
      </c>
      <c r="P52" s="19">
        <v>0</v>
      </c>
      <c r="Q52" s="19">
        <v>0</v>
      </c>
      <c r="R52" s="19">
        <v>0</v>
      </c>
      <c r="S52" s="19">
        <v>0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0.11298638539884326</v>
      </c>
      <c r="E53" s="19">
        <f t="shared" si="3"/>
        <v>1171.8495948026427</v>
      </c>
      <c r="F53" s="19">
        <f t="shared" si="4"/>
        <v>0</v>
      </c>
      <c r="G53" s="19">
        <v>0</v>
      </c>
      <c r="H53" s="19">
        <v>0</v>
      </c>
      <c r="I53" s="19">
        <f t="shared" si="5"/>
        <v>1171.8495948026427</v>
      </c>
      <c r="J53" s="19">
        <v>178.75671785125101</v>
      </c>
      <c r="K53" s="19">
        <f t="shared" si="6"/>
        <v>993.09287695139164</v>
      </c>
      <c r="L53" s="19">
        <v>699.42338534010196</v>
      </c>
      <c r="M53" s="19">
        <v>211.22586237271099</v>
      </c>
      <c r="N53" s="19">
        <v>0</v>
      </c>
      <c r="O53" s="19">
        <v>0</v>
      </c>
      <c r="P53" s="19">
        <v>0</v>
      </c>
      <c r="Q53" s="19">
        <v>0</v>
      </c>
      <c r="R53" s="19">
        <v>66.293269035533001</v>
      </c>
      <c r="S53" s="19">
        <v>16.1503602030457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1.3009093414792179</v>
      </c>
      <c r="E54" s="19">
        <f t="shared" si="3"/>
        <v>13492.511326085854</v>
      </c>
      <c r="F54" s="19">
        <f t="shared" si="4"/>
        <v>0</v>
      </c>
      <c r="G54" s="19">
        <v>0</v>
      </c>
      <c r="H54" s="19">
        <v>0</v>
      </c>
      <c r="I54" s="19">
        <f t="shared" si="5"/>
        <v>13492.511326085854</v>
      </c>
      <c r="J54" s="19">
        <v>2058.17969380971</v>
      </c>
      <c r="K54" s="19">
        <f t="shared" si="6"/>
        <v>11434.331632276144</v>
      </c>
      <c r="L54" s="19">
        <v>8053.0624324873097</v>
      </c>
      <c r="M54" s="19">
        <v>2432.0248546111702</v>
      </c>
      <c r="N54" s="19">
        <v>0</v>
      </c>
      <c r="O54" s="19">
        <v>0</v>
      </c>
      <c r="P54" s="19">
        <v>0</v>
      </c>
      <c r="Q54" s="19">
        <v>0</v>
      </c>
      <c r="R54" s="19">
        <v>763.29137055837498</v>
      </c>
      <c r="S54" s="19">
        <v>185.95297461928899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5.7015162496928562E-2</v>
      </c>
      <c r="E55" s="19">
        <f t="shared" si="3"/>
        <v>591.33845935314423</v>
      </c>
      <c r="F55" s="19">
        <f t="shared" si="4"/>
        <v>0</v>
      </c>
      <c r="G55" s="19">
        <v>0</v>
      </c>
      <c r="H55" s="19">
        <v>0</v>
      </c>
      <c r="I55" s="19">
        <f t="shared" si="5"/>
        <v>591.33845935314423</v>
      </c>
      <c r="J55" s="19">
        <v>90.204171765733903</v>
      </c>
      <c r="K55" s="19">
        <f t="shared" si="6"/>
        <v>501.13428758741037</v>
      </c>
      <c r="L55" s="19">
        <v>352.94285969543103</v>
      </c>
      <c r="M55" s="19">
        <v>106.58874362802</v>
      </c>
      <c r="N55" s="19">
        <v>0</v>
      </c>
      <c r="O55" s="19">
        <v>0</v>
      </c>
      <c r="P55" s="19">
        <v>0</v>
      </c>
      <c r="Q55" s="19">
        <v>0</v>
      </c>
      <c r="R55" s="19">
        <v>33.452893401015203</v>
      </c>
      <c r="S55" s="19">
        <v>8.1497908629441493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3.8160007350056993E-2</v>
      </c>
      <c r="E56" s="19">
        <f t="shared" si="3"/>
        <v>395.78033223185111</v>
      </c>
      <c r="F56" s="19">
        <f t="shared" si="4"/>
        <v>0</v>
      </c>
      <c r="G56" s="19">
        <v>0</v>
      </c>
      <c r="H56" s="19">
        <v>0</v>
      </c>
      <c r="I56" s="19">
        <f t="shared" si="5"/>
        <v>395.78033223185111</v>
      </c>
      <c r="J56" s="19">
        <v>60.373271018418002</v>
      </c>
      <c r="K56" s="19">
        <f t="shared" si="6"/>
        <v>335.40706121343311</v>
      </c>
      <c r="L56" s="19">
        <v>236.22316468629401</v>
      </c>
      <c r="M56" s="19">
        <v>71.339395735260894</v>
      </c>
      <c r="N56" s="19">
        <v>0</v>
      </c>
      <c r="O56" s="19">
        <v>0</v>
      </c>
      <c r="P56" s="19">
        <v>0</v>
      </c>
      <c r="Q56" s="19">
        <v>0</v>
      </c>
      <c r="R56" s="19">
        <v>22.389880203045699</v>
      </c>
      <c r="S56" s="19">
        <v>5.4546205888324799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9.6363654924386435E-2</v>
      </c>
      <c r="E57" s="19">
        <f t="shared" si="3"/>
        <v>999.44528341376633</v>
      </c>
      <c r="F57" s="19">
        <f t="shared" si="4"/>
        <v>0</v>
      </c>
      <c r="G57" s="19">
        <v>0</v>
      </c>
      <c r="H57" s="19">
        <v>0</v>
      </c>
      <c r="I57" s="19">
        <f t="shared" si="5"/>
        <v>999.44528341376633</v>
      </c>
      <c r="J57" s="19">
        <v>152.457755097015</v>
      </c>
      <c r="K57" s="19">
        <f t="shared" si="6"/>
        <v>846.98752831675131</v>
      </c>
      <c r="L57" s="19">
        <v>596.52314314720797</v>
      </c>
      <c r="M57" s="19">
        <v>180.14998923045701</v>
      </c>
      <c r="N57" s="19">
        <v>0</v>
      </c>
      <c r="O57" s="19">
        <v>0</v>
      </c>
      <c r="P57" s="19">
        <v>0</v>
      </c>
      <c r="Q57" s="19">
        <v>0</v>
      </c>
      <c r="R57" s="19">
        <v>56.540101522842598</v>
      </c>
      <c r="S57" s="19">
        <v>13.7742944162437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7.7733348305671732E-2</v>
      </c>
      <c r="E58" s="19">
        <f t="shared" si="3"/>
        <v>806.21919528710498</v>
      </c>
      <c r="F58" s="19">
        <f t="shared" si="4"/>
        <v>0</v>
      </c>
      <c r="G58" s="19">
        <v>0</v>
      </c>
      <c r="H58" s="19">
        <v>0</v>
      </c>
      <c r="I58" s="19">
        <f t="shared" si="5"/>
        <v>806.21919528710498</v>
      </c>
      <c r="J58" s="19">
        <v>122.98258911159201</v>
      </c>
      <c r="K58" s="19">
        <f t="shared" si="6"/>
        <v>683.23660617551297</v>
      </c>
      <c r="L58" s="19">
        <v>481.19533547208101</v>
      </c>
      <c r="M58" s="19">
        <v>145.32099131256899</v>
      </c>
      <c r="N58" s="19">
        <v>0</v>
      </c>
      <c r="O58" s="19">
        <v>0</v>
      </c>
      <c r="P58" s="19">
        <v>0</v>
      </c>
      <c r="Q58" s="19">
        <v>0</v>
      </c>
      <c r="R58" s="19">
        <v>45.609015228426401</v>
      </c>
      <c r="S58" s="19">
        <v>11.1112641624366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0.20557579717202434</v>
      </c>
      <c r="E59" s="19">
        <f t="shared" si="3"/>
        <v>2132.1499379493675</v>
      </c>
      <c r="F59" s="19">
        <f t="shared" si="4"/>
        <v>0</v>
      </c>
      <c r="G59" s="19">
        <v>0</v>
      </c>
      <c r="H59" s="19">
        <v>0</v>
      </c>
      <c r="I59" s="19">
        <f t="shared" si="5"/>
        <v>2132.1499379493675</v>
      </c>
      <c r="J59" s="19">
        <v>325.24321087363199</v>
      </c>
      <c r="K59" s="19">
        <f t="shared" si="6"/>
        <v>1806.9067270757357</v>
      </c>
      <c r="L59" s="19">
        <v>1272.58270538071</v>
      </c>
      <c r="M59" s="19">
        <v>384.319977024975</v>
      </c>
      <c r="N59" s="19">
        <v>0</v>
      </c>
      <c r="O59" s="19">
        <v>0</v>
      </c>
      <c r="P59" s="19">
        <v>0</v>
      </c>
      <c r="Q59" s="19">
        <v>0</v>
      </c>
      <c r="R59" s="19">
        <v>120.618883248731</v>
      </c>
      <c r="S59" s="19">
        <v>29.3851614213198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4.8181827462193232E-3</v>
      </c>
      <c r="E61" s="19">
        <f t="shared" si="3"/>
        <v>49.972264170688327</v>
      </c>
      <c r="F61" s="19">
        <f t="shared" si="4"/>
        <v>0</v>
      </c>
      <c r="G61" s="19">
        <v>0</v>
      </c>
      <c r="H61" s="19">
        <v>0</v>
      </c>
      <c r="I61" s="19">
        <f t="shared" si="5"/>
        <v>49.972264170688327</v>
      </c>
      <c r="J61" s="19">
        <v>7.6228877548507601</v>
      </c>
      <c r="K61" s="19">
        <f t="shared" si="6"/>
        <v>42.349376415837568</v>
      </c>
      <c r="L61" s="19">
        <v>29.826157157360399</v>
      </c>
      <c r="M61" s="19">
        <v>9.0074994615228405</v>
      </c>
      <c r="N61" s="19">
        <v>0</v>
      </c>
      <c r="O61" s="19">
        <v>0</v>
      </c>
      <c r="P61" s="19">
        <v>0</v>
      </c>
      <c r="Q61" s="19">
        <v>0</v>
      </c>
      <c r="R61" s="19">
        <v>2.8270050761421399</v>
      </c>
      <c r="S61" s="19">
        <v>0.68871472081218399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7.0640505799792239E-2</v>
      </c>
      <c r="E62" s="19">
        <f t="shared" si="7"/>
        <v>732.65506995312523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732.65506995312523</v>
      </c>
      <c r="J62" s="19">
        <f t="shared" si="7"/>
        <v>111.76094287420558</v>
      </c>
      <c r="K62" s="19">
        <f t="shared" si="7"/>
        <v>620.89412707891984</v>
      </c>
      <c r="L62" s="19">
        <f t="shared" si="7"/>
        <v>180.88114433299486</v>
      </c>
      <c r="M62" s="19">
        <f t="shared" si="7"/>
        <v>54.626105588564428</v>
      </c>
      <c r="N62" s="19">
        <f t="shared" si="7"/>
        <v>371.76600000000002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9.0721989847715729</v>
      </c>
      <c r="S62" s="19">
        <f t="shared" si="7"/>
        <v>4.5486781725888275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E63/864.3/12</f>
        <v>5.3154952737355932E-3</v>
      </c>
      <c r="E63" s="19">
        <f t="shared" ref="E63:E69" si="9">F63+I63</f>
        <v>55.130190781076074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55.130190781076074</v>
      </c>
      <c r="J63" s="19">
        <v>8.4096901191472</v>
      </c>
      <c r="K63" s="19">
        <f t="shared" ref="K63:K69" si="12">SUM(L63:U63)</f>
        <v>46.720500661928874</v>
      </c>
      <c r="L63" s="19">
        <v>32.104544162436497</v>
      </c>
      <c r="M63" s="19">
        <v>9.6955723370558395</v>
      </c>
      <c r="N63" s="19">
        <v>3.3</v>
      </c>
      <c r="O63" s="19">
        <v>0</v>
      </c>
      <c r="P63" s="19">
        <v>0</v>
      </c>
      <c r="Q63" s="19">
        <v>0</v>
      </c>
      <c r="R63" s="19">
        <v>0.91470456852791904</v>
      </c>
      <c r="S63" s="19">
        <v>0.705679593908629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4.4802431265918354E-2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1.5596094077010381E-3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9.4814849262186297E-3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9.4814849262186297E-3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SUM(D71:D75)</f>
        <v>5.2239170810132194</v>
      </c>
      <c r="E70" s="19">
        <f t="shared" si="13"/>
        <v>54180.378397436711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54180.378397436711</v>
      </c>
      <c r="J70" s="19">
        <f t="shared" si="13"/>
        <v>8264.8034843547466</v>
      </c>
      <c r="K70" s="19">
        <f t="shared" si="13"/>
        <v>45915.57491308196</v>
      </c>
      <c r="L70" s="19">
        <f t="shared" si="13"/>
        <v>13054.317736933983</v>
      </c>
      <c r="M70" s="19">
        <f t="shared" si="13"/>
        <v>3942.4039565540693</v>
      </c>
      <c r="N70" s="19">
        <f t="shared" si="13"/>
        <v>28236.377780000003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380.02691573604062</v>
      </c>
      <c r="S70" s="19">
        <f t="shared" si="13"/>
        <v>302.44852385786851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>E71/864.3/12</f>
        <v>4.2119468738337158</v>
      </c>
      <c r="E71" s="19">
        <f>F71+I71</f>
        <v>43684.628196653764</v>
      </c>
      <c r="F71" s="19">
        <f>SUM(G71:H71)</f>
        <v>0</v>
      </c>
      <c r="G71" s="19">
        <v>0</v>
      </c>
      <c r="H71" s="19">
        <v>0</v>
      </c>
      <c r="I71" s="19">
        <f>SUM(J71:K71)</f>
        <v>43684.628196653764</v>
      </c>
      <c r="J71" s="19">
        <v>6663.7568435573503</v>
      </c>
      <c r="K71" s="19">
        <f>SUM(L71:U71)</f>
        <v>37020.871353096416</v>
      </c>
      <c r="L71" s="19">
        <v>11806.187208121801</v>
      </c>
      <c r="M71" s="19">
        <v>3565.4685368527898</v>
      </c>
      <c r="N71" s="19">
        <v>21053.332399999999</v>
      </c>
      <c r="O71" s="19">
        <v>0</v>
      </c>
      <c r="P71" s="19">
        <v>0</v>
      </c>
      <c r="Q71" s="19">
        <v>0</v>
      </c>
      <c r="R71" s="19">
        <v>336.37522842639601</v>
      </c>
      <c r="S71" s="19">
        <v>259.50797969543203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22.5">
      <c r="A72" s="17" t="s">
        <v>136</v>
      </c>
      <c r="B72" s="18" t="s">
        <v>201</v>
      </c>
      <c r="C72" s="18"/>
      <c r="D72" s="19">
        <f>E72/864.3/12</f>
        <v>0.4578113629397968</v>
      </c>
      <c r="E72" s="19">
        <f>F72+I72</f>
        <v>4748.2363318663956</v>
      </c>
      <c r="F72" s="19">
        <f>SUM(G72:H72)</f>
        <v>0</v>
      </c>
      <c r="G72" s="19">
        <v>0</v>
      </c>
      <c r="H72" s="19">
        <v>0</v>
      </c>
      <c r="I72" s="19">
        <f>SUM(J72:K72)</f>
        <v>4748.2363318663956</v>
      </c>
      <c r="J72" s="19">
        <v>724.30723706436504</v>
      </c>
      <c r="K72" s="19">
        <f>SUM(L72:U72)</f>
        <v>4023.9290948020302</v>
      </c>
      <c r="L72" s="19">
        <v>248.55130964467</v>
      </c>
      <c r="M72" s="19">
        <v>75.062495512690404</v>
      </c>
      <c r="N72" s="19">
        <v>3687.7703799999999</v>
      </c>
      <c r="O72" s="19">
        <v>0</v>
      </c>
      <c r="P72" s="19">
        <v>0</v>
      </c>
      <c r="Q72" s="19">
        <v>0</v>
      </c>
      <c r="R72" s="19">
        <v>7.0815837563451796</v>
      </c>
      <c r="S72" s="19">
        <v>5.4633258883248699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33.75">
      <c r="A73" s="17" t="s">
        <v>138</v>
      </c>
      <c r="B73" s="18" t="s">
        <v>202</v>
      </c>
      <c r="C73" s="18"/>
      <c r="D73" s="19">
        <f>E73/864.3/12</f>
        <v>0.24648410346578964</v>
      </c>
      <c r="E73" s="19">
        <f>F73+I73</f>
        <v>2556.4345275057835</v>
      </c>
      <c r="F73" s="19">
        <f>SUM(G73:H73)</f>
        <v>0</v>
      </c>
      <c r="G73" s="19">
        <v>0</v>
      </c>
      <c r="H73" s="19">
        <v>0</v>
      </c>
      <c r="I73" s="19">
        <f>SUM(J73:K73)</f>
        <v>2556.4345275057835</v>
      </c>
      <c r="J73" s="19">
        <v>389.96458894156001</v>
      </c>
      <c r="K73" s="19">
        <f>SUM(L73:U73)</f>
        <v>2166.4699385642234</v>
      </c>
      <c r="L73" s="19">
        <v>92.461087187817299</v>
      </c>
      <c r="M73" s="19">
        <v>27.923248330720799</v>
      </c>
      <c r="N73" s="19">
        <v>2036.2750000000001</v>
      </c>
      <c r="O73" s="19">
        <v>0</v>
      </c>
      <c r="P73" s="19">
        <v>0</v>
      </c>
      <c r="Q73" s="19">
        <v>0</v>
      </c>
      <c r="R73" s="19">
        <v>4.2862456852791899</v>
      </c>
      <c r="S73" s="19">
        <v>5.52435736040609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203</v>
      </c>
      <c r="C74" s="18"/>
      <c r="D74" s="19">
        <f>E74/864.3/12</f>
        <v>0.22975909549486259</v>
      </c>
      <c r="E74" s="19">
        <f>F74+I74</f>
        <v>2382.9694348345165</v>
      </c>
      <c r="F74" s="19">
        <f>SUM(G74:H74)</f>
        <v>0</v>
      </c>
      <c r="G74" s="19">
        <v>0</v>
      </c>
      <c r="H74" s="19">
        <v>0</v>
      </c>
      <c r="I74" s="19">
        <f>SUM(J74:K74)</f>
        <v>2382.9694348345165</v>
      </c>
      <c r="J74" s="19">
        <v>363.503812093401</v>
      </c>
      <c r="K74" s="19">
        <f>SUM(L74:U74)</f>
        <v>2019.4656227411156</v>
      </c>
      <c r="L74" s="19">
        <v>442.49664974619202</v>
      </c>
      <c r="M74" s="19">
        <v>133.63398822335</v>
      </c>
      <c r="N74" s="19">
        <v>1412</v>
      </c>
      <c r="O74" s="19">
        <v>0</v>
      </c>
      <c r="P74" s="19">
        <v>0</v>
      </c>
      <c r="Q74" s="19">
        <v>0</v>
      </c>
      <c r="R74" s="19">
        <v>15.7482233502538</v>
      </c>
      <c r="S74" s="19">
        <v>15.5867614213198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15">
      <c r="A75" s="17" t="s">
        <v>149</v>
      </c>
      <c r="B75" s="18" t="s">
        <v>204</v>
      </c>
      <c r="C75" s="18"/>
      <c r="D75" s="19">
        <f>E75/864.3/12</f>
        <v>7.7915645279054646E-2</v>
      </c>
      <c r="E75" s="19">
        <f>F75+I75</f>
        <v>808.10990657624313</v>
      </c>
      <c r="F75" s="19">
        <f>SUM(G75:H75)</f>
        <v>0</v>
      </c>
      <c r="G75" s="19">
        <v>0</v>
      </c>
      <c r="H75" s="19">
        <v>0</v>
      </c>
      <c r="I75" s="19">
        <f>SUM(J75:K75)</f>
        <v>808.10990657624313</v>
      </c>
      <c r="J75" s="19">
        <v>123.271002698071</v>
      </c>
      <c r="K75" s="19">
        <f>SUM(L75:U75)</f>
        <v>684.83890387817212</v>
      </c>
      <c r="L75" s="19">
        <v>464.62148223350198</v>
      </c>
      <c r="M75" s="19">
        <v>140.31568763451801</v>
      </c>
      <c r="N75" s="19">
        <v>47</v>
      </c>
      <c r="O75" s="19">
        <v>0</v>
      </c>
      <c r="P75" s="19">
        <v>0</v>
      </c>
      <c r="Q75" s="19">
        <v>0</v>
      </c>
      <c r="R75" s="19">
        <v>16.5356345177664</v>
      </c>
      <c r="S75" s="19">
        <v>16.3660994923857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>
      <c r="A76" s="13"/>
      <c r="B76" s="14"/>
      <c r="C76" s="14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</row>
    <row r="77" spans="1:26">
      <c r="A77" s="93" t="s">
        <v>142</v>
      </c>
      <c r="B77" s="93"/>
      <c r="C77" s="93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</row>
    <row r="78" spans="1:26">
      <c r="A78" s="93" t="s">
        <v>143</v>
      </c>
      <c r="B78" s="93"/>
      <c r="C78" s="93"/>
      <c r="D78" s="93"/>
      <c r="E78" s="93"/>
      <c r="F78" s="93"/>
      <c r="G78" s="93"/>
      <c r="H78" s="93"/>
      <c r="I78" s="93"/>
      <c r="J78" s="93"/>
      <c r="K78" s="93"/>
      <c r="L78" s="93"/>
      <c r="M78" s="93"/>
      <c r="N78" s="93"/>
      <c r="O78" s="93"/>
      <c r="P78" s="93"/>
      <c r="Q78" s="93"/>
      <c r="R78" s="93"/>
    </row>
    <row r="79" spans="1:26">
      <c r="A79" s="93" t="s">
        <v>144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</sheetData>
  <mergeCells count="22">
    <mergeCell ref="A14:U14"/>
    <mergeCell ref="A8:U8"/>
    <mergeCell ref="A9:U9"/>
    <mergeCell ref="A10:U10"/>
    <mergeCell ref="A11:U11"/>
    <mergeCell ref="A13:U13"/>
    <mergeCell ref="A80:R80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7:R77"/>
    <mergeCell ref="A78:R78"/>
    <mergeCell ref="A79:R79"/>
  </mergeCells>
  <pageMargins left="0.41666666666666669" right="0.1388888888888889" top="0.75" bottom="0.75" header="0.3" footer="0.3"/>
  <pageSetup paperSize="9" scale="5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Лист16"/>
  <dimension ref="A2:Z82"/>
  <sheetViews>
    <sheetView topLeftCell="A16" zoomScaleNormal="100" workbookViewId="0">
      <selection activeCell="B71" sqref="B71:B77"/>
    </sheetView>
  </sheetViews>
  <sheetFormatPr defaultRowHeight="14.25"/>
  <cols>
    <col min="1" max="1" width="6.140625" style="3" bestFit="1" customWidth="1"/>
    <col min="2" max="2" width="28.28515625" style="3" customWidth="1"/>
    <col min="3" max="3" width="29.85546875" style="3" hidden="1" customWidth="1"/>
    <col min="4" max="4" width="9.140625" style="3"/>
    <col min="5" max="5" width="13.28515625" style="3" customWidth="1"/>
    <col min="6" max="6" width="11" style="3" customWidth="1"/>
    <col min="7" max="7" width="13.42578125" style="3" customWidth="1"/>
    <col min="8" max="8" width="13.85546875" style="3" customWidth="1"/>
    <col min="9" max="9" width="9.85546875" style="3" customWidth="1"/>
    <col min="10" max="10" width="11.140625" style="3" customWidth="1"/>
    <col min="11" max="11" width="12.5703125" style="3" customWidth="1"/>
    <col min="12" max="12" width="14.7109375" style="3" customWidth="1"/>
    <col min="13" max="13" width="13" style="3" customWidth="1"/>
    <col min="14" max="14" width="10.7109375" style="3" customWidth="1"/>
    <col min="15" max="15" width="8.7109375" style="3" customWidth="1"/>
    <col min="16" max="16" width="8.85546875" style="3" customWidth="1"/>
    <col min="17" max="17" width="8.5703125" style="3" customWidth="1"/>
    <col min="18" max="18" width="7.85546875" style="3" customWidth="1"/>
    <col min="19" max="19" width="8" style="3" customWidth="1"/>
    <col min="20" max="20" width="8.85546875" style="3" customWidth="1"/>
    <col min="21" max="21" width="0" style="3" hidden="1" customWidth="1"/>
    <col min="22" max="256" width="9.140625" style="3"/>
    <col min="257" max="257" width="6.140625" style="3" bestFit="1" customWidth="1"/>
    <col min="258" max="258" width="28.28515625" style="3" customWidth="1"/>
    <col min="259" max="259" width="0" style="3" hidden="1" customWidth="1"/>
    <col min="260" max="260" width="9.140625" style="3"/>
    <col min="261" max="261" width="13.28515625" style="3" customWidth="1"/>
    <col min="262" max="262" width="11" style="3" customWidth="1"/>
    <col min="263" max="263" width="13.42578125" style="3" customWidth="1"/>
    <col min="264" max="264" width="13.85546875" style="3" customWidth="1"/>
    <col min="265" max="265" width="9.85546875" style="3" customWidth="1"/>
    <col min="266" max="266" width="11.140625" style="3" customWidth="1"/>
    <col min="267" max="267" width="12.5703125" style="3" customWidth="1"/>
    <col min="268" max="268" width="14.7109375" style="3" customWidth="1"/>
    <col min="269" max="269" width="13" style="3" customWidth="1"/>
    <col min="270" max="270" width="10.7109375" style="3" customWidth="1"/>
    <col min="271" max="271" width="8.7109375" style="3" customWidth="1"/>
    <col min="272" max="272" width="8.85546875" style="3" customWidth="1"/>
    <col min="273" max="273" width="8.5703125" style="3" customWidth="1"/>
    <col min="274" max="274" width="7.85546875" style="3" customWidth="1"/>
    <col min="275" max="275" width="8" style="3" customWidth="1"/>
    <col min="276" max="276" width="8.85546875" style="3" customWidth="1"/>
    <col min="277" max="277" width="0" style="3" hidden="1" customWidth="1"/>
    <col min="278" max="512" width="9.140625" style="3"/>
    <col min="513" max="513" width="6.140625" style="3" bestFit="1" customWidth="1"/>
    <col min="514" max="514" width="28.28515625" style="3" customWidth="1"/>
    <col min="515" max="515" width="0" style="3" hidden="1" customWidth="1"/>
    <col min="516" max="516" width="9.140625" style="3"/>
    <col min="517" max="517" width="13.28515625" style="3" customWidth="1"/>
    <col min="518" max="518" width="11" style="3" customWidth="1"/>
    <col min="519" max="519" width="13.42578125" style="3" customWidth="1"/>
    <col min="520" max="520" width="13.85546875" style="3" customWidth="1"/>
    <col min="521" max="521" width="9.85546875" style="3" customWidth="1"/>
    <col min="522" max="522" width="11.140625" style="3" customWidth="1"/>
    <col min="523" max="523" width="12.5703125" style="3" customWidth="1"/>
    <col min="524" max="524" width="14.7109375" style="3" customWidth="1"/>
    <col min="525" max="525" width="13" style="3" customWidth="1"/>
    <col min="526" max="526" width="10.7109375" style="3" customWidth="1"/>
    <col min="527" max="527" width="8.7109375" style="3" customWidth="1"/>
    <col min="528" max="528" width="8.85546875" style="3" customWidth="1"/>
    <col min="529" max="529" width="8.5703125" style="3" customWidth="1"/>
    <col min="530" max="530" width="7.85546875" style="3" customWidth="1"/>
    <col min="531" max="531" width="8" style="3" customWidth="1"/>
    <col min="532" max="532" width="8.85546875" style="3" customWidth="1"/>
    <col min="533" max="533" width="0" style="3" hidden="1" customWidth="1"/>
    <col min="534" max="768" width="9.140625" style="3"/>
    <col min="769" max="769" width="6.140625" style="3" bestFit="1" customWidth="1"/>
    <col min="770" max="770" width="28.28515625" style="3" customWidth="1"/>
    <col min="771" max="771" width="0" style="3" hidden="1" customWidth="1"/>
    <col min="772" max="772" width="9.140625" style="3"/>
    <col min="773" max="773" width="13.28515625" style="3" customWidth="1"/>
    <col min="774" max="774" width="11" style="3" customWidth="1"/>
    <col min="775" max="775" width="13.42578125" style="3" customWidth="1"/>
    <col min="776" max="776" width="13.85546875" style="3" customWidth="1"/>
    <col min="777" max="777" width="9.85546875" style="3" customWidth="1"/>
    <col min="778" max="778" width="11.140625" style="3" customWidth="1"/>
    <col min="779" max="779" width="12.5703125" style="3" customWidth="1"/>
    <col min="780" max="780" width="14.7109375" style="3" customWidth="1"/>
    <col min="781" max="781" width="13" style="3" customWidth="1"/>
    <col min="782" max="782" width="10.7109375" style="3" customWidth="1"/>
    <col min="783" max="783" width="8.7109375" style="3" customWidth="1"/>
    <col min="784" max="784" width="8.85546875" style="3" customWidth="1"/>
    <col min="785" max="785" width="8.5703125" style="3" customWidth="1"/>
    <col min="786" max="786" width="7.85546875" style="3" customWidth="1"/>
    <col min="787" max="787" width="8" style="3" customWidth="1"/>
    <col min="788" max="788" width="8.85546875" style="3" customWidth="1"/>
    <col min="789" max="789" width="0" style="3" hidden="1" customWidth="1"/>
    <col min="790" max="1024" width="9.140625" style="3"/>
    <col min="1025" max="1025" width="6.140625" style="3" bestFit="1" customWidth="1"/>
    <col min="1026" max="1026" width="28.28515625" style="3" customWidth="1"/>
    <col min="1027" max="1027" width="0" style="3" hidden="1" customWidth="1"/>
    <col min="1028" max="1028" width="9.140625" style="3"/>
    <col min="1029" max="1029" width="13.28515625" style="3" customWidth="1"/>
    <col min="1030" max="1030" width="11" style="3" customWidth="1"/>
    <col min="1031" max="1031" width="13.42578125" style="3" customWidth="1"/>
    <col min="1032" max="1032" width="13.85546875" style="3" customWidth="1"/>
    <col min="1033" max="1033" width="9.85546875" style="3" customWidth="1"/>
    <col min="1034" max="1034" width="11.140625" style="3" customWidth="1"/>
    <col min="1035" max="1035" width="12.5703125" style="3" customWidth="1"/>
    <col min="1036" max="1036" width="14.7109375" style="3" customWidth="1"/>
    <col min="1037" max="1037" width="13" style="3" customWidth="1"/>
    <col min="1038" max="1038" width="10.7109375" style="3" customWidth="1"/>
    <col min="1039" max="1039" width="8.7109375" style="3" customWidth="1"/>
    <col min="1040" max="1040" width="8.85546875" style="3" customWidth="1"/>
    <col min="1041" max="1041" width="8.5703125" style="3" customWidth="1"/>
    <col min="1042" max="1042" width="7.85546875" style="3" customWidth="1"/>
    <col min="1043" max="1043" width="8" style="3" customWidth="1"/>
    <col min="1044" max="1044" width="8.85546875" style="3" customWidth="1"/>
    <col min="1045" max="1045" width="0" style="3" hidden="1" customWidth="1"/>
    <col min="1046" max="1280" width="9.140625" style="3"/>
    <col min="1281" max="1281" width="6.140625" style="3" bestFit="1" customWidth="1"/>
    <col min="1282" max="1282" width="28.28515625" style="3" customWidth="1"/>
    <col min="1283" max="1283" width="0" style="3" hidden="1" customWidth="1"/>
    <col min="1284" max="1284" width="9.140625" style="3"/>
    <col min="1285" max="1285" width="13.28515625" style="3" customWidth="1"/>
    <col min="1286" max="1286" width="11" style="3" customWidth="1"/>
    <col min="1287" max="1287" width="13.42578125" style="3" customWidth="1"/>
    <col min="1288" max="1288" width="13.85546875" style="3" customWidth="1"/>
    <col min="1289" max="1289" width="9.85546875" style="3" customWidth="1"/>
    <col min="1290" max="1290" width="11.140625" style="3" customWidth="1"/>
    <col min="1291" max="1291" width="12.5703125" style="3" customWidth="1"/>
    <col min="1292" max="1292" width="14.7109375" style="3" customWidth="1"/>
    <col min="1293" max="1293" width="13" style="3" customWidth="1"/>
    <col min="1294" max="1294" width="10.7109375" style="3" customWidth="1"/>
    <col min="1295" max="1295" width="8.7109375" style="3" customWidth="1"/>
    <col min="1296" max="1296" width="8.85546875" style="3" customWidth="1"/>
    <col min="1297" max="1297" width="8.5703125" style="3" customWidth="1"/>
    <col min="1298" max="1298" width="7.85546875" style="3" customWidth="1"/>
    <col min="1299" max="1299" width="8" style="3" customWidth="1"/>
    <col min="1300" max="1300" width="8.85546875" style="3" customWidth="1"/>
    <col min="1301" max="1301" width="0" style="3" hidden="1" customWidth="1"/>
    <col min="1302" max="1536" width="9.140625" style="3"/>
    <col min="1537" max="1537" width="6.140625" style="3" bestFit="1" customWidth="1"/>
    <col min="1538" max="1538" width="28.28515625" style="3" customWidth="1"/>
    <col min="1539" max="1539" width="0" style="3" hidden="1" customWidth="1"/>
    <col min="1540" max="1540" width="9.140625" style="3"/>
    <col min="1541" max="1541" width="13.28515625" style="3" customWidth="1"/>
    <col min="1542" max="1542" width="11" style="3" customWidth="1"/>
    <col min="1543" max="1543" width="13.42578125" style="3" customWidth="1"/>
    <col min="1544" max="1544" width="13.85546875" style="3" customWidth="1"/>
    <col min="1545" max="1545" width="9.85546875" style="3" customWidth="1"/>
    <col min="1546" max="1546" width="11.140625" style="3" customWidth="1"/>
    <col min="1547" max="1547" width="12.5703125" style="3" customWidth="1"/>
    <col min="1548" max="1548" width="14.7109375" style="3" customWidth="1"/>
    <col min="1549" max="1549" width="13" style="3" customWidth="1"/>
    <col min="1550" max="1550" width="10.7109375" style="3" customWidth="1"/>
    <col min="1551" max="1551" width="8.7109375" style="3" customWidth="1"/>
    <col min="1552" max="1552" width="8.85546875" style="3" customWidth="1"/>
    <col min="1553" max="1553" width="8.5703125" style="3" customWidth="1"/>
    <col min="1554" max="1554" width="7.85546875" style="3" customWidth="1"/>
    <col min="1555" max="1555" width="8" style="3" customWidth="1"/>
    <col min="1556" max="1556" width="8.85546875" style="3" customWidth="1"/>
    <col min="1557" max="1557" width="0" style="3" hidden="1" customWidth="1"/>
    <col min="1558" max="1792" width="9.140625" style="3"/>
    <col min="1793" max="1793" width="6.140625" style="3" bestFit="1" customWidth="1"/>
    <col min="1794" max="1794" width="28.28515625" style="3" customWidth="1"/>
    <col min="1795" max="1795" width="0" style="3" hidden="1" customWidth="1"/>
    <col min="1796" max="1796" width="9.140625" style="3"/>
    <col min="1797" max="1797" width="13.28515625" style="3" customWidth="1"/>
    <col min="1798" max="1798" width="11" style="3" customWidth="1"/>
    <col min="1799" max="1799" width="13.42578125" style="3" customWidth="1"/>
    <col min="1800" max="1800" width="13.85546875" style="3" customWidth="1"/>
    <col min="1801" max="1801" width="9.85546875" style="3" customWidth="1"/>
    <col min="1802" max="1802" width="11.140625" style="3" customWidth="1"/>
    <col min="1803" max="1803" width="12.5703125" style="3" customWidth="1"/>
    <col min="1804" max="1804" width="14.7109375" style="3" customWidth="1"/>
    <col min="1805" max="1805" width="13" style="3" customWidth="1"/>
    <col min="1806" max="1806" width="10.7109375" style="3" customWidth="1"/>
    <col min="1807" max="1807" width="8.7109375" style="3" customWidth="1"/>
    <col min="1808" max="1808" width="8.85546875" style="3" customWidth="1"/>
    <col min="1809" max="1809" width="8.5703125" style="3" customWidth="1"/>
    <col min="1810" max="1810" width="7.85546875" style="3" customWidth="1"/>
    <col min="1811" max="1811" width="8" style="3" customWidth="1"/>
    <col min="1812" max="1812" width="8.85546875" style="3" customWidth="1"/>
    <col min="1813" max="1813" width="0" style="3" hidden="1" customWidth="1"/>
    <col min="1814" max="2048" width="9.140625" style="3"/>
    <col min="2049" max="2049" width="6.140625" style="3" bestFit="1" customWidth="1"/>
    <col min="2050" max="2050" width="28.28515625" style="3" customWidth="1"/>
    <col min="2051" max="2051" width="0" style="3" hidden="1" customWidth="1"/>
    <col min="2052" max="2052" width="9.140625" style="3"/>
    <col min="2053" max="2053" width="13.28515625" style="3" customWidth="1"/>
    <col min="2054" max="2054" width="11" style="3" customWidth="1"/>
    <col min="2055" max="2055" width="13.42578125" style="3" customWidth="1"/>
    <col min="2056" max="2056" width="13.85546875" style="3" customWidth="1"/>
    <col min="2057" max="2057" width="9.85546875" style="3" customWidth="1"/>
    <col min="2058" max="2058" width="11.140625" style="3" customWidth="1"/>
    <col min="2059" max="2059" width="12.5703125" style="3" customWidth="1"/>
    <col min="2060" max="2060" width="14.7109375" style="3" customWidth="1"/>
    <col min="2061" max="2061" width="13" style="3" customWidth="1"/>
    <col min="2062" max="2062" width="10.7109375" style="3" customWidth="1"/>
    <col min="2063" max="2063" width="8.7109375" style="3" customWidth="1"/>
    <col min="2064" max="2064" width="8.85546875" style="3" customWidth="1"/>
    <col min="2065" max="2065" width="8.5703125" style="3" customWidth="1"/>
    <col min="2066" max="2066" width="7.85546875" style="3" customWidth="1"/>
    <col min="2067" max="2067" width="8" style="3" customWidth="1"/>
    <col min="2068" max="2068" width="8.85546875" style="3" customWidth="1"/>
    <col min="2069" max="2069" width="0" style="3" hidden="1" customWidth="1"/>
    <col min="2070" max="2304" width="9.140625" style="3"/>
    <col min="2305" max="2305" width="6.140625" style="3" bestFit="1" customWidth="1"/>
    <col min="2306" max="2306" width="28.28515625" style="3" customWidth="1"/>
    <col min="2307" max="2307" width="0" style="3" hidden="1" customWidth="1"/>
    <col min="2308" max="2308" width="9.140625" style="3"/>
    <col min="2309" max="2309" width="13.28515625" style="3" customWidth="1"/>
    <col min="2310" max="2310" width="11" style="3" customWidth="1"/>
    <col min="2311" max="2311" width="13.42578125" style="3" customWidth="1"/>
    <col min="2312" max="2312" width="13.85546875" style="3" customWidth="1"/>
    <col min="2313" max="2313" width="9.85546875" style="3" customWidth="1"/>
    <col min="2314" max="2314" width="11.140625" style="3" customWidth="1"/>
    <col min="2315" max="2315" width="12.5703125" style="3" customWidth="1"/>
    <col min="2316" max="2316" width="14.7109375" style="3" customWidth="1"/>
    <col min="2317" max="2317" width="13" style="3" customWidth="1"/>
    <col min="2318" max="2318" width="10.7109375" style="3" customWidth="1"/>
    <col min="2319" max="2319" width="8.7109375" style="3" customWidth="1"/>
    <col min="2320" max="2320" width="8.85546875" style="3" customWidth="1"/>
    <col min="2321" max="2321" width="8.5703125" style="3" customWidth="1"/>
    <col min="2322" max="2322" width="7.85546875" style="3" customWidth="1"/>
    <col min="2323" max="2323" width="8" style="3" customWidth="1"/>
    <col min="2324" max="2324" width="8.85546875" style="3" customWidth="1"/>
    <col min="2325" max="2325" width="0" style="3" hidden="1" customWidth="1"/>
    <col min="2326" max="2560" width="9.140625" style="3"/>
    <col min="2561" max="2561" width="6.140625" style="3" bestFit="1" customWidth="1"/>
    <col min="2562" max="2562" width="28.28515625" style="3" customWidth="1"/>
    <col min="2563" max="2563" width="0" style="3" hidden="1" customWidth="1"/>
    <col min="2564" max="2564" width="9.140625" style="3"/>
    <col min="2565" max="2565" width="13.28515625" style="3" customWidth="1"/>
    <col min="2566" max="2566" width="11" style="3" customWidth="1"/>
    <col min="2567" max="2567" width="13.42578125" style="3" customWidth="1"/>
    <col min="2568" max="2568" width="13.85546875" style="3" customWidth="1"/>
    <col min="2569" max="2569" width="9.85546875" style="3" customWidth="1"/>
    <col min="2570" max="2570" width="11.140625" style="3" customWidth="1"/>
    <col min="2571" max="2571" width="12.5703125" style="3" customWidth="1"/>
    <col min="2572" max="2572" width="14.7109375" style="3" customWidth="1"/>
    <col min="2573" max="2573" width="13" style="3" customWidth="1"/>
    <col min="2574" max="2574" width="10.7109375" style="3" customWidth="1"/>
    <col min="2575" max="2575" width="8.7109375" style="3" customWidth="1"/>
    <col min="2576" max="2576" width="8.85546875" style="3" customWidth="1"/>
    <col min="2577" max="2577" width="8.5703125" style="3" customWidth="1"/>
    <col min="2578" max="2578" width="7.85546875" style="3" customWidth="1"/>
    <col min="2579" max="2579" width="8" style="3" customWidth="1"/>
    <col min="2580" max="2580" width="8.85546875" style="3" customWidth="1"/>
    <col min="2581" max="2581" width="0" style="3" hidden="1" customWidth="1"/>
    <col min="2582" max="2816" width="9.140625" style="3"/>
    <col min="2817" max="2817" width="6.140625" style="3" bestFit="1" customWidth="1"/>
    <col min="2818" max="2818" width="28.28515625" style="3" customWidth="1"/>
    <col min="2819" max="2819" width="0" style="3" hidden="1" customWidth="1"/>
    <col min="2820" max="2820" width="9.140625" style="3"/>
    <col min="2821" max="2821" width="13.28515625" style="3" customWidth="1"/>
    <col min="2822" max="2822" width="11" style="3" customWidth="1"/>
    <col min="2823" max="2823" width="13.42578125" style="3" customWidth="1"/>
    <col min="2824" max="2824" width="13.85546875" style="3" customWidth="1"/>
    <col min="2825" max="2825" width="9.85546875" style="3" customWidth="1"/>
    <col min="2826" max="2826" width="11.140625" style="3" customWidth="1"/>
    <col min="2827" max="2827" width="12.5703125" style="3" customWidth="1"/>
    <col min="2828" max="2828" width="14.7109375" style="3" customWidth="1"/>
    <col min="2829" max="2829" width="13" style="3" customWidth="1"/>
    <col min="2830" max="2830" width="10.7109375" style="3" customWidth="1"/>
    <col min="2831" max="2831" width="8.7109375" style="3" customWidth="1"/>
    <col min="2832" max="2832" width="8.85546875" style="3" customWidth="1"/>
    <col min="2833" max="2833" width="8.5703125" style="3" customWidth="1"/>
    <col min="2834" max="2834" width="7.85546875" style="3" customWidth="1"/>
    <col min="2835" max="2835" width="8" style="3" customWidth="1"/>
    <col min="2836" max="2836" width="8.85546875" style="3" customWidth="1"/>
    <col min="2837" max="2837" width="0" style="3" hidden="1" customWidth="1"/>
    <col min="2838" max="3072" width="9.140625" style="3"/>
    <col min="3073" max="3073" width="6.140625" style="3" bestFit="1" customWidth="1"/>
    <col min="3074" max="3074" width="28.28515625" style="3" customWidth="1"/>
    <col min="3075" max="3075" width="0" style="3" hidden="1" customWidth="1"/>
    <col min="3076" max="3076" width="9.140625" style="3"/>
    <col min="3077" max="3077" width="13.28515625" style="3" customWidth="1"/>
    <col min="3078" max="3078" width="11" style="3" customWidth="1"/>
    <col min="3079" max="3079" width="13.42578125" style="3" customWidth="1"/>
    <col min="3080" max="3080" width="13.85546875" style="3" customWidth="1"/>
    <col min="3081" max="3081" width="9.85546875" style="3" customWidth="1"/>
    <col min="3082" max="3082" width="11.140625" style="3" customWidth="1"/>
    <col min="3083" max="3083" width="12.5703125" style="3" customWidth="1"/>
    <col min="3084" max="3084" width="14.7109375" style="3" customWidth="1"/>
    <col min="3085" max="3085" width="13" style="3" customWidth="1"/>
    <col min="3086" max="3086" width="10.7109375" style="3" customWidth="1"/>
    <col min="3087" max="3087" width="8.7109375" style="3" customWidth="1"/>
    <col min="3088" max="3088" width="8.85546875" style="3" customWidth="1"/>
    <col min="3089" max="3089" width="8.5703125" style="3" customWidth="1"/>
    <col min="3090" max="3090" width="7.85546875" style="3" customWidth="1"/>
    <col min="3091" max="3091" width="8" style="3" customWidth="1"/>
    <col min="3092" max="3092" width="8.85546875" style="3" customWidth="1"/>
    <col min="3093" max="3093" width="0" style="3" hidden="1" customWidth="1"/>
    <col min="3094" max="3328" width="9.140625" style="3"/>
    <col min="3329" max="3329" width="6.140625" style="3" bestFit="1" customWidth="1"/>
    <col min="3330" max="3330" width="28.28515625" style="3" customWidth="1"/>
    <col min="3331" max="3331" width="0" style="3" hidden="1" customWidth="1"/>
    <col min="3332" max="3332" width="9.140625" style="3"/>
    <col min="3333" max="3333" width="13.28515625" style="3" customWidth="1"/>
    <col min="3334" max="3334" width="11" style="3" customWidth="1"/>
    <col min="3335" max="3335" width="13.42578125" style="3" customWidth="1"/>
    <col min="3336" max="3336" width="13.85546875" style="3" customWidth="1"/>
    <col min="3337" max="3337" width="9.85546875" style="3" customWidth="1"/>
    <col min="3338" max="3338" width="11.140625" style="3" customWidth="1"/>
    <col min="3339" max="3339" width="12.5703125" style="3" customWidth="1"/>
    <col min="3340" max="3340" width="14.7109375" style="3" customWidth="1"/>
    <col min="3341" max="3341" width="13" style="3" customWidth="1"/>
    <col min="3342" max="3342" width="10.7109375" style="3" customWidth="1"/>
    <col min="3343" max="3343" width="8.7109375" style="3" customWidth="1"/>
    <col min="3344" max="3344" width="8.85546875" style="3" customWidth="1"/>
    <col min="3345" max="3345" width="8.5703125" style="3" customWidth="1"/>
    <col min="3346" max="3346" width="7.85546875" style="3" customWidth="1"/>
    <col min="3347" max="3347" width="8" style="3" customWidth="1"/>
    <col min="3348" max="3348" width="8.85546875" style="3" customWidth="1"/>
    <col min="3349" max="3349" width="0" style="3" hidden="1" customWidth="1"/>
    <col min="3350" max="3584" width="9.140625" style="3"/>
    <col min="3585" max="3585" width="6.140625" style="3" bestFit="1" customWidth="1"/>
    <col min="3586" max="3586" width="28.28515625" style="3" customWidth="1"/>
    <col min="3587" max="3587" width="0" style="3" hidden="1" customWidth="1"/>
    <col min="3588" max="3588" width="9.140625" style="3"/>
    <col min="3589" max="3589" width="13.28515625" style="3" customWidth="1"/>
    <col min="3590" max="3590" width="11" style="3" customWidth="1"/>
    <col min="3591" max="3591" width="13.42578125" style="3" customWidth="1"/>
    <col min="3592" max="3592" width="13.85546875" style="3" customWidth="1"/>
    <col min="3593" max="3593" width="9.85546875" style="3" customWidth="1"/>
    <col min="3594" max="3594" width="11.140625" style="3" customWidth="1"/>
    <col min="3595" max="3595" width="12.5703125" style="3" customWidth="1"/>
    <col min="3596" max="3596" width="14.7109375" style="3" customWidth="1"/>
    <col min="3597" max="3597" width="13" style="3" customWidth="1"/>
    <col min="3598" max="3598" width="10.7109375" style="3" customWidth="1"/>
    <col min="3599" max="3599" width="8.7109375" style="3" customWidth="1"/>
    <col min="3600" max="3600" width="8.85546875" style="3" customWidth="1"/>
    <col min="3601" max="3601" width="8.5703125" style="3" customWidth="1"/>
    <col min="3602" max="3602" width="7.85546875" style="3" customWidth="1"/>
    <col min="3603" max="3603" width="8" style="3" customWidth="1"/>
    <col min="3604" max="3604" width="8.85546875" style="3" customWidth="1"/>
    <col min="3605" max="3605" width="0" style="3" hidden="1" customWidth="1"/>
    <col min="3606" max="3840" width="9.140625" style="3"/>
    <col min="3841" max="3841" width="6.140625" style="3" bestFit="1" customWidth="1"/>
    <col min="3842" max="3842" width="28.28515625" style="3" customWidth="1"/>
    <col min="3843" max="3843" width="0" style="3" hidden="1" customWidth="1"/>
    <col min="3844" max="3844" width="9.140625" style="3"/>
    <col min="3845" max="3845" width="13.28515625" style="3" customWidth="1"/>
    <col min="3846" max="3846" width="11" style="3" customWidth="1"/>
    <col min="3847" max="3847" width="13.42578125" style="3" customWidth="1"/>
    <col min="3848" max="3848" width="13.85546875" style="3" customWidth="1"/>
    <col min="3849" max="3849" width="9.85546875" style="3" customWidth="1"/>
    <col min="3850" max="3850" width="11.140625" style="3" customWidth="1"/>
    <col min="3851" max="3851" width="12.5703125" style="3" customWidth="1"/>
    <col min="3852" max="3852" width="14.7109375" style="3" customWidth="1"/>
    <col min="3853" max="3853" width="13" style="3" customWidth="1"/>
    <col min="3854" max="3854" width="10.7109375" style="3" customWidth="1"/>
    <col min="3855" max="3855" width="8.7109375" style="3" customWidth="1"/>
    <col min="3856" max="3856" width="8.85546875" style="3" customWidth="1"/>
    <col min="3857" max="3857" width="8.5703125" style="3" customWidth="1"/>
    <col min="3858" max="3858" width="7.85546875" style="3" customWidth="1"/>
    <col min="3859" max="3859" width="8" style="3" customWidth="1"/>
    <col min="3860" max="3860" width="8.85546875" style="3" customWidth="1"/>
    <col min="3861" max="3861" width="0" style="3" hidden="1" customWidth="1"/>
    <col min="3862" max="4096" width="9.140625" style="3"/>
    <col min="4097" max="4097" width="6.140625" style="3" bestFit="1" customWidth="1"/>
    <col min="4098" max="4098" width="28.28515625" style="3" customWidth="1"/>
    <col min="4099" max="4099" width="0" style="3" hidden="1" customWidth="1"/>
    <col min="4100" max="4100" width="9.140625" style="3"/>
    <col min="4101" max="4101" width="13.28515625" style="3" customWidth="1"/>
    <col min="4102" max="4102" width="11" style="3" customWidth="1"/>
    <col min="4103" max="4103" width="13.42578125" style="3" customWidth="1"/>
    <col min="4104" max="4104" width="13.85546875" style="3" customWidth="1"/>
    <col min="4105" max="4105" width="9.85546875" style="3" customWidth="1"/>
    <col min="4106" max="4106" width="11.140625" style="3" customWidth="1"/>
    <col min="4107" max="4107" width="12.5703125" style="3" customWidth="1"/>
    <col min="4108" max="4108" width="14.7109375" style="3" customWidth="1"/>
    <col min="4109" max="4109" width="13" style="3" customWidth="1"/>
    <col min="4110" max="4110" width="10.7109375" style="3" customWidth="1"/>
    <col min="4111" max="4111" width="8.7109375" style="3" customWidth="1"/>
    <col min="4112" max="4112" width="8.85546875" style="3" customWidth="1"/>
    <col min="4113" max="4113" width="8.5703125" style="3" customWidth="1"/>
    <col min="4114" max="4114" width="7.85546875" style="3" customWidth="1"/>
    <col min="4115" max="4115" width="8" style="3" customWidth="1"/>
    <col min="4116" max="4116" width="8.85546875" style="3" customWidth="1"/>
    <col min="4117" max="4117" width="0" style="3" hidden="1" customWidth="1"/>
    <col min="4118" max="4352" width="9.140625" style="3"/>
    <col min="4353" max="4353" width="6.140625" style="3" bestFit="1" customWidth="1"/>
    <col min="4354" max="4354" width="28.28515625" style="3" customWidth="1"/>
    <col min="4355" max="4355" width="0" style="3" hidden="1" customWidth="1"/>
    <col min="4356" max="4356" width="9.140625" style="3"/>
    <col min="4357" max="4357" width="13.28515625" style="3" customWidth="1"/>
    <col min="4358" max="4358" width="11" style="3" customWidth="1"/>
    <col min="4359" max="4359" width="13.42578125" style="3" customWidth="1"/>
    <col min="4360" max="4360" width="13.85546875" style="3" customWidth="1"/>
    <col min="4361" max="4361" width="9.85546875" style="3" customWidth="1"/>
    <col min="4362" max="4362" width="11.140625" style="3" customWidth="1"/>
    <col min="4363" max="4363" width="12.5703125" style="3" customWidth="1"/>
    <col min="4364" max="4364" width="14.7109375" style="3" customWidth="1"/>
    <col min="4365" max="4365" width="13" style="3" customWidth="1"/>
    <col min="4366" max="4366" width="10.7109375" style="3" customWidth="1"/>
    <col min="4367" max="4367" width="8.7109375" style="3" customWidth="1"/>
    <col min="4368" max="4368" width="8.85546875" style="3" customWidth="1"/>
    <col min="4369" max="4369" width="8.5703125" style="3" customWidth="1"/>
    <col min="4370" max="4370" width="7.85546875" style="3" customWidth="1"/>
    <col min="4371" max="4371" width="8" style="3" customWidth="1"/>
    <col min="4372" max="4372" width="8.85546875" style="3" customWidth="1"/>
    <col min="4373" max="4373" width="0" style="3" hidden="1" customWidth="1"/>
    <col min="4374" max="4608" width="9.140625" style="3"/>
    <col min="4609" max="4609" width="6.140625" style="3" bestFit="1" customWidth="1"/>
    <col min="4610" max="4610" width="28.28515625" style="3" customWidth="1"/>
    <col min="4611" max="4611" width="0" style="3" hidden="1" customWidth="1"/>
    <col min="4612" max="4612" width="9.140625" style="3"/>
    <col min="4613" max="4613" width="13.28515625" style="3" customWidth="1"/>
    <col min="4614" max="4614" width="11" style="3" customWidth="1"/>
    <col min="4615" max="4615" width="13.42578125" style="3" customWidth="1"/>
    <col min="4616" max="4616" width="13.85546875" style="3" customWidth="1"/>
    <col min="4617" max="4617" width="9.85546875" style="3" customWidth="1"/>
    <col min="4618" max="4618" width="11.140625" style="3" customWidth="1"/>
    <col min="4619" max="4619" width="12.5703125" style="3" customWidth="1"/>
    <col min="4620" max="4620" width="14.7109375" style="3" customWidth="1"/>
    <col min="4621" max="4621" width="13" style="3" customWidth="1"/>
    <col min="4622" max="4622" width="10.7109375" style="3" customWidth="1"/>
    <col min="4623" max="4623" width="8.7109375" style="3" customWidth="1"/>
    <col min="4624" max="4624" width="8.85546875" style="3" customWidth="1"/>
    <col min="4625" max="4625" width="8.5703125" style="3" customWidth="1"/>
    <col min="4626" max="4626" width="7.85546875" style="3" customWidth="1"/>
    <col min="4627" max="4627" width="8" style="3" customWidth="1"/>
    <col min="4628" max="4628" width="8.85546875" style="3" customWidth="1"/>
    <col min="4629" max="4629" width="0" style="3" hidden="1" customWidth="1"/>
    <col min="4630" max="4864" width="9.140625" style="3"/>
    <col min="4865" max="4865" width="6.140625" style="3" bestFit="1" customWidth="1"/>
    <col min="4866" max="4866" width="28.28515625" style="3" customWidth="1"/>
    <col min="4867" max="4867" width="0" style="3" hidden="1" customWidth="1"/>
    <col min="4868" max="4868" width="9.140625" style="3"/>
    <col min="4869" max="4869" width="13.28515625" style="3" customWidth="1"/>
    <col min="4870" max="4870" width="11" style="3" customWidth="1"/>
    <col min="4871" max="4871" width="13.42578125" style="3" customWidth="1"/>
    <col min="4872" max="4872" width="13.85546875" style="3" customWidth="1"/>
    <col min="4873" max="4873" width="9.85546875" style="3" customWidth="1"/>
    <col min="4874" max="4874" width="11.140625" style="3" customWidth="1"/>
    <col min="4875" max="4875" width="12.5703125" style="3" customWidth="1"/>
    <col min="4876" max="4876" width="14.7109375" style="3" customWidth="1"/>
    <col min="4877" max="4877" width="13" style="3" customWidth="1"/>
    <col min="4878" max="4878" width="10.7109375" style="3" customWidth="1"/>
    <col min="4879" max="4879" width="8.7109375" style="3" customWidth="1"/>
    <col min="4880" max="4880" width="8.85546875" style="3" customWidth="1"/>
    <col min="4881" max="4881" width="8.5703125" style="3" customWidth="1"/>
    <col min="4882" max="4882" width="7.85546875" style="3" customWidth="1"/>
    <col min="4883" max="4883" width="8" style="3" customWidth="1"/>
    <col min="4884" max="4884" width="8.85546875" style="3" customWidth="1"/>
    <col min="4885" max="4885" width="0" style="3" hidden="1" customWidth="1"/>
    <col min="4886" max="5120" width="9.140625" style="3"/>
    <col min="5121" max="5121" width="6.140625" style="3" bestFit="1" customWidth="1"/>
    <col min="5122" max="5122" width="28.28515625" style="3" customWidth="1"/>
    <col min="5123" max="5123" width="0" style="3" hidden="1" customWidth="1"/>
    <col min="5124" max="5124" width="9.140625" style="3"/>
    <col min="5125" max="5125" width="13.28515625" style="3" customWidth="1"/>
    <col min="5126" max="5126" width="11" style="3" customWidth="1"/>
    <col min="5127" max="5127" width="13.42578125" style="3" customWidth="1"/>
    <col min="5128" max="5128" width="13.85546875" style="3" customWidth="1"/>
    <col min="5129" max="5129" width="9.85546875" style="3" customWidth="1"/>
    <col min="5130" max="5130" width="11.140625" style="3" customWidth="1"/>
    <col min="5131" max="5131" width="12.5703125" style="3" customWidth="1"/>
    <col min="5132" max="5132" width="14.7109375" style="3" customWidth="1"/>
    <col min="5133" max="5133" width="13" style="3" customWidth="1"/>
    <col min="5134" max="5134" width="10.7109375" style="3" customWidth="1"/>
    <col min="5135" max="5135" width="8.7109375" style="3" customWidth="1"/>
    <col min="5136" max="5136" width="8.85546875" style="3" customWidth="1"/>
    <col min="5137" max="5137" width="8.5703125" style="3" customWidth="1"/>
    <col min="5138" max="5138" width="7.85546875" style="3" customWidth="1"/>
    <col min="5139" max="5139" width="8" style="3" customWidth="1"/>
    <col min="5140" max="5140" width="8.85546875" style="3" customWidth="1"/>
    <col min="5141" max="5141" width="0" style="3" hidden="1" customWidth="1"/>
    <col min="5142" max="5376" width="9.140625" style="3"/>
    <col min="5377" max="5377" width="6.140625" style="3" bestFit="1" customWidth="1"/>
    <col min="5378" max="5378" width="28.28515625" style="3" customWidth="1"/>
    <col min="5379" max="5379" width="0" style="3" hidden="1" customWidth="1"/>
    <col min="5380" max="5380" width="9.140625" style="3"/>
    <col min="5381" max="5381" width="13.28515625" style="3" customWidth="1"/>
    <col min="5382" max="5382" width="11" style="3" customWidth="1"/>
    <col min="5383" max="5383" width="13.42578125" style="3" customWidth="1"/>
    <col min="5384" max="5384" width="13.85546875" style="3" customWidth="1"/>
    <col min="5385" max="5385" width="9.85546875" style="3" customWidth="1"/>
    <col min="5386" max="5386" width="11.140625" style="3" customWidth="1"/>
    <col min="5387" max="5387" width="12.5703125" style="3" customWidth="1"/>
    <col min="5388" max="5388" width="14.7109375" style="3" customWidth="1"/>
    <col min="5389" max="5389" width="13" style="3" customWidth="1"/>
    <col min="5390" max="5390" width="10.7109375" style="3" customWidth="1"/>
    <col min="5391" max="5391" width="8.7109375" style="3" customWidth="1"/>
    <col min="5392" max="5392" width="8.85546875" style="3" customWidth="1"/>
    <col min="5393" max="5393" width="8.5703125" style="3" customWidth="1"/>
    <col min="5394" max="5394" width="7.85546875" style="3" customWidth="1"/>
    <col min="5395" max="5395" width="8" style="3" customWidth="1"/>
    <col min="5396" max="5396" width="8.85546875" style="3" customWidth="1"/>
    <col min="5397" max="5397" width="0" style="3" hidden="1" customWidth="1"/>
    <col min="5398" max="5632" width="9.140625" style="3"/>
    <col min="5633" max="5633" width="6.140625" style="3" bestFit="1" customWidth="1"/>
    <col min="5634" max="5634" width="28.28515625" style="3" customWidth="1"/>
    <col min="5635" max="5635" width="0" style="3" hidden="1" customWidth="1"/>
    <col min="5636" max="5636" width="9.140625" style="3"/>
    <col min="5637" max="5637" width="13.28515625" style="3" customWidth="1"/>
    <col min="5638" max="5638" width="11" style="3" customWidth="1"/>
    <col min="5639" max="5639" width="13.42578125" style="3" customWidth="1"/>
    <col min="5640" max="5640" width="13.85546875" style="3" customWidth="1"/>
    <col min="5641" max="5641" width="9.85546875" style="3" customWidth="1"/>
    <col min="5642" max="5642" width="11.140625" style="3" customWidth="1"/>
    <col min="5643" max="5643" width="12.5703125" style="3" customWidth="1"/>
    <col min="5644" max="5644" width="14.7109375" style="3" customWidth="1"/>
    <col min="5645" max="5645" width="13" style="3" customWidth="1"/>
    <col min="5646" max="5646" width="10.7109375" style="3" customWidth="1"/>
    <col min="5647" max="5647" width="8.7109375" style="3" customWidth="1"/>
    <col min="5648" max="5648" width="8.85546875" style="3" customWidth="1"/>
    <col min="5649" max="5649" width="8.5703125" style="3" customWidth="1"/>
    <col min="5650" max="5650" width="7.85546875" style="3" customWidth="1"/>
    <col min="5651" max="5651" width="8" style="3" customWidth="1"/>
    <col min="5652" max="5652" width="8.85546875" style="3" customWidth="1"/>
    <col min="5653" max="5653" width="0" style="3" hidden="1" customWidth="1"/>
    <col min="5654" max="5888" width="9.140625" style="3"/>
    <col min="5889" max="5889" width="6.140625" style="3" bestFit="1" customWidth="1"/>
    <col min="5890" max="5890" width="28.28515625" style="3" customWidth="1"/>
    <col min="5891" max="5891" width="0" style="3" hidden="1" customWidth="1"/>
    <col min="5892" max="5892" width="9.140625" style="3"/>
    <col min="5893" max="5893" width="13.28515625" style="3" customWidth="1"/>
    <col min="5894" max="5894" width="11" style="3" customWidth="1"/>
    <col min="5895" max="5895" width="13.42578125" style="3" customWidth="1"/>
    <col min="5896" max="5896" width="13.85546875" style="3" customWidth="1"/>
    <col min="5897" max="5897" width="9.85546875" style="3" customWidth="1"/>
    <col min="5898" max="5898" width="11.140625" style="3" customWidth="1"/>
    <col min="5899" max="5899" width="12.5703125" style="3" customWidth="1"/>
    <col min="5900" max="5900" width="14.7109375" style="3" customWidth="1"/>
    <col min="5901" max="5901" width="13" style="3" customWidth="1"/>
    <col min="5902" max="5902" width="10.7109375" style="3" customWidth="1"/>
    <col min="5903" max="5903" width="8.7109375" style="3" customWidth="1"/>
    <col min="5904" max="5904" width="8.85546875" style="3" customWidth="1"/>
    <col min="5905" max="5905" width="8.5703125" style="3" customWidth="1"/>
    <col min="5906" max="5906" width="7.85546875" style="3" customWidth="1"/>
    <col min="5907" max="5907" width="8" style="3" customWidth="1"/>
    <col min="5908" max="5908" width="8.85546875" style="3" customWidth="1"/>
    <col min="5909" max="5909" width="0" style="3" hidden="1" customWidth="1"/>
    <col min="5910" max="6144" width="9.140625" style="3"/>
    <col min="6145" max="6145" width="6.140625" style="3" bestFit="1" customWidth="1"/>
    <col min="6146" max="6146" width="28.28515625" style="3" customWidth="1"/>
    <col min="6147" max="6147" width="0" style="3" hidden="1" customWidth="1"/>
    <col min="6148" max="6148" width="9.140625" style="3"/>
    <col min="6149" max="6149" width="13.28515625" style="3" customWidth="1"/>
    <col min="6150" max="6150" width="11" style="3" customWidth="1"/>
    <col min="6151" max="6151" width="13.42578125" style="3" customWidth="1"/>
    <col min="6152" max="6152" width="13.85546875" style="3" customWidth="1"/>
    <col min="6153" max="6153" width="9.85546875" style="3" customWidth="1"/>
    <col min="6154" max="6154" width="11.140625" style="3" customWidth="1"/>
    <col min="6155" max="6155" width="12.5703125" style="3" customWidth="1"/>
    <col min="6156" max="6156" width="14.7109375" style="3" customWidth="1"/>
    <col min="6157" max="6157" width="13" style="3" customWidth="1"/>
    <col min="6158" max="6158" width="10.7109375" style="3" customWidth="1"/>
    <col min="6159" max="6159" width="8.7109375" style="3" customWidth="1"/>
    <col min="6160" max="6160" width="8.85546875" style="3" customWidth="1"/>
    <col min="6161" max="6161" width="8.5703125" style="3" customWidth="1"/>
    <col min="6162" max="6162" width="7.85546875" style="3" customWidth="1"/>
    <col min="6163" max="6163" width="8" style="3" customWidth="1"/>
    <col min="6164" max="6164" width="8.85546875" style="3" customWidth="1"/>
    <col min="6165" max="6165" width="0" style="3" hidden="1" customWidth="1"/>
    <col min="6166" max="6400" width="9.140625" style="3"/>
    <col min="6401" max="6401" width="6.140625" style="3" bestFit="1" customWidth="1"/>
    <col min="6402" max="6402" width="28.28515625" style="3" customWidth="1"/>
    <col min="6403" max="6403" width="0" style="3" hidden="1" customWidth="1"/>
    <col min="6404" max="6404" width="9.140625" style="3"/>
    <col min="6405" max="6405" width="13.28515625" style="3" customWidth="1"/>
    <col min="6406" max="6406" width="11" style="3" customWidth="1"/>
    <col min="6407" max="6407" width="13.42578125" style="3" customWidth="1"/>
    <col min="6408" max="6408" width="13.85546875" style="3" customWidth="1"/>
    <col min="6409" max="6409" width="9.85546875" style="3" customWidth="1"/>
    <col min="6410" max="6410" width="11.140625" style="3" customWidth="1"/>
    <col min="6411" max="6411" width="12.5703125" style="3" customWidth="1"/>
    <col min="6412" max="6412" width="14.7109375" style="3" customWidth="1"/>
    <col min="6413" max="6413" width="13" style="3" customWidth="1"/>
    <col min="6414" max="6414" width="10.7109375" style="3" customWidth="1"/>
    <col min="6415" max="6415" width="8.7109375" style="3" customWidth="1"/>
    <col min="6416" max="6416" width="8.85546875" style="3" customWidth="1"/>
    <col min="6417" max="6417" width="8.5703125" style="3" customWidth="1"/>
    <col min="6418" max="6418" width="7.85546875" style="3" customWidth="1"/>
    <col min="6419" max="6419" width="8" style="3" customWidth="1"/>
    <col min="6420" max="6420" width="8.85546875" style="3" customWidth="1"/>
    <col min="6421" max="6421" width="0" style="3" hidden="1" customWidth="1"/>
    <col min="6422" max="6656" width="9.140625" style="3"/>
    <col min="6657" max="6657" width="6.140625" style="3" bestFit="1" customWidth="1"/>
    <col min="6658" max="6658" width="28.28515625" style="3" customWidth="1"/>
    <col min="6659" max="6659" width="0" style="3" hidden="1" customWidth="1"/>
    <col min="6660" max="6660" width="9.140625" style="3"/>
    <col min="6661" max="6661" width="13.28515625" style="3" customWidth="1"/>
    <col min="6662" max="6662" width="11" style="3" customWidth="1"/>
    <col min="6663" max="6663" width="13.42578125" style="3" customWidth="1"/>
    <col min="6664" max="6664" width="13.85546875" style="3" customWidth="1"/>
    <col min="6665" max="6665" width="9.85546875" style="3" customWidth="1"/>
    <col min="6666" max="6666" width="11.140625" style="3" customWidth="1"/>
    <col min="6667" max="6667" width="12.5703125" style="3" customWidth="1"/>
    <col min="6668" max="6668" width="14.7109375" style="3" customWidth="1"/>
    <col min="6669" max="6669" width="13" style="3" customWidth="1"/>
    <col min="6670" max="6670" width="10.7109375" style="3" customWidth="1"/>
    <col min="6671" max="6671" width="8.7109375" style="3" customWidth="1"/>
    <col min="6672" max="6672" width="8.85546875" style="3" customWidth="1"/>
    <col min="6673" max="6673" width="8.5703125" style="3" customWidth="1"/>
    <col min="6674" max="6674" width="7.85546875" style="3" customWidth="1"/>
    <col min="6675" max="6675" width="8" style="3" customWidth="1"/>
    <col min="6676" max="6676" width="8.85546875" style="3" customWidth="1"/>
    <col min="6677" max="6677" width="0" style="3" hidden="1" customWidth="1"/>
    <col min="6678" max="6912" width="9.140625" style="3"/>
    <col min="6913" max="6913" width="6.140625" style="3" bestFit="1" customWidth="1"/>
    <col min="6914" max="6914" width="28.28515625" style="3" customWidth="1"/>
    <col min="6915" max="6915" width="0" style="3" hidden="1" customWidth="1"/>
    <col min="6916" max="6916" width="9.140625" style="3"/>
    <col min="6917" max="6917" width="13.28515625" style="3" customWidth="1"/>
    <col min="6918" max="6918" width="11" style="3" customWidth="1"/>
    <col min="6919" max="6919" width="13.42578125" style="3" customWidth="1"/>
    <col min="6920" max="6920" width="13.85546875" style="3" customWidth="1"/>
    <col min="6921" max="6921" width="9.85546875" style="3" customWidth="1"/>
    <col min="6922" max="6922" width="11.140625" style="3" customWidth="1"/>
    <col min="6923" max="6923" width="12.5703125" style="3" customWidth="1"/>
    <col min="6924" max="6924" width="14.7109375" style="3" customWidth="1"/>
    <col min="6925" max="6925" width="13" style="3" customWidth="1"/>
    <col min="6926" max="6926" width="10.7109375" style="3" customWidth="1"/>
    <col min="6927" max="6927" width="8.7109375" style="3" customWidth="1"/>
    <col min="6928" max="6928" width="8.85546875" style="3" customWidth="1"/>
    <col min="6929" max="6929" width="8.5703125" style="3" customWidth="1"/>
    <col min="6930" max="6930" width="7.85546875" style="3" customWidth="1"/>
    <col min="6931" max="6931" width="8" style="3" customWidth="1"/>
    <col min="6932" max="6932" width="8.85546875" style="3" customWidth="1"/>
    <col min="6933" max="6933" width="0" style="3" hidden="1" customWidth="1"/>
    <col min="6934" max="7168" width="9.140625" style="3"/>
    <col min="7169" max="7169" width="6.140625" style="3" bestFit="1" customWidth="1"/>
    <col min="7170" max="7170" width="28.28515625" style="3" customWidth="1"/>
    <col min="7171" max="7171" width="0" style="3" hidden="1" customWidth="1"/>
    <col min="7172" max="7172" width="9.140625" style="3"/>
    <col min="7173" max="7173" width="13.28515625" style="3" customWidth="1"/>
    <col min="7174" max="7174" width="11" style="3" customWidth="1"/>
    <col min="7175" max="7175" width="13.42578125" style="3" customWidth="1"/>
    <col min="7176" max="7176" width="13.85546875" style="3" customWidth="1"/>
    <col min="7177" max="7177" width="9.85546875" style="3" customWidth="1"/>
    <col min="7178" max="7178" width="11.140625" style="3" customWidth="1"/>
    <col min="7179" max="7179" width="12.5703125" style="3" customWidth="1"/>
    <col min="7180" max="7180" width="14.7109375" style="3" customWidth="1"/>
    <col min="7181" max="7181" width="13" style="3" customWidth="1"/>
    <col min="7182" max="7182" width="10.7109375" style="3" customWidth="1"/>
    <col min="7183" max="7183" width="8.7109375" style="3" customWidth="1"/>
    <col min="7184" max="7184" width="8.85546875" style="3" customWidth="1"/>
    <col min="7185" max="7185" width="8.5703125" style="3" customWidth="1"/>
    <col min="7186" max="7186" width="7.85546875" style="3" customWidth="1"/>
    <col min="7187" max="7187" width="8" style="3" customWidth="1"/>
    <col min="7188" max="7188" width="8.85546875" style="3" customWidth="1"/>
    <col min="7189" max="7189" width="0" style="3" hidden="1" customWidth="1"/>
    <col min="7190" max="7424" width="9.140625" style="3"/>
    <col min="7425" max="7425" width="6.140625" style="3" bestFit="1" customWidth="1"/>
    <col min="7426" max="7426" width="28.28515625" style="3" customWidth="1"/>
    <col min="7427" max="7427" width="0" style="3" hidden="1" customWidth="1"/>
    <col min="7428" max="7428" width="9.140625" style="3"/>
    <col min="7429" max="7429" width="13.28515625" style="3" customWidth="1"/>
    <col min="7430" max="7430" width="11" style="3" customWidth="1"/>
    <col min="7431" max="7431" width="13.42578125" style="3" customWidth="1"/>
    <col min="7432" max="7432" width="13.85546875" style="3" customWidth="1"/>
    <col min="7433" max="7433" width="9.85546875" style="3" customWidth="1"/>
    <col min="7434" max="7434" width="11.140625" style="3" customWidth="1"/>
    <col min="7435" max="7435" width="12.5703125" style="3" customWidth="1"/>
    <col min="7436" max="7436" width="14.7109375" style="3" customWidth="1"/>
    <col min="7437" max="7437" width="13" style="3" customWidth="1"/>
    <col min="7438" max="7438" width="10.7109375" style="3" customWidth="1"/>
    <col min="7439" max="7439" width="8.7109375" style="3" customWidth="1"/>
    <col min="7440" max="7440" width="8.85546875" style="3" customWidth="1"/>
    <col min="7441" max="7441" width="8.5703125" style="3" customWidth="1"/>
    <col min="7442" max="7442" width="7.85546875" style="3" customWidth="1"/>
    <col min="7443" max="7443" width="8" style="3" customWidth="1"/>
    <col min="7444" max="7444" width="8.85546875" style="3" customWidth="1"/>
    <col min="7445" max="7445" width="0" style="3" hidden="1" customWidth="1"/>
    <col min="7446" max="7680" width="9.140625" style="3"/>
    <col min="7681" max="7681" width="6.140625" style="3" bestFit="1" customWidth="1"/>
    <col min="7682" max="7682" width="28.28515625" style="3" customWidth="1"/>
    <col min="7683" max="7683" width="0" style="3" hidden="1" customWidth="1"/>
    <col min="7684" max="7684" width="9.140625" style="3"/>
    <col min="7685" max="7685" width="13.28515625" style="3" customWidth="1"/>
    <col min="7686" max="7686" width="11" style="3" customWidth="1"/>
    <col min="7687" max="7687" width="13.42578125" style="3" customWidth="1"/>
    <col min="7688" max="7688" width="13.85546875" style="3" customWidth="1"/>
    <col min="7689" max="7689" width="9.85546875" style="3" customWidth="1"/>
    <col min="7690" max="7690" width="11.140625" style="3" customWidth="1"/>
    <col min="7691" max="7691" width="12.5703125" style="3" customWidth="1"/>
    <col min="7692" max="7692" width="14.7109375" style="3" customWidth="1"/>
    <col min="7693" max="7693" width="13" style="3" customWidth="1"/>
    <col min="7694" max="7694" width="10.7109375" style="3" customWidth="1"/>
    <col min="7695" max="7695" width="8.7109375" style="3" customWidth="1"/>
    <col min="7696" max="7696" width="8.85546875" style="3" customWidth="1"/>
    <col min="7697" max="7697" width="8.5703125" style="3" customWidth="1"/>
    <col min="7698" max="7698" width="7.85546875" style="3" customWidth="1"/>
    <col min="7699" max="7699" width="8" style="3" customWidth="1"/>
    <col min="7700" max="7700" width="8.85546875" style="3" customWidth="1"/>
    <col min="7701" max="7701" width="0" style="3" hidden="1" customWidth="1"/>
    <col min="7702" max="7936" width="9.140625" style="3"/>
    <col min="7937" max="7937" width="6.140625" style="3" bestFit="1" customWidth="1"/>
    <col min="7938" max="7938" width="28.28515625" style="3" customWidth="1"/>
    <col min="7939" max="7939" width="0" style="3" hidden="1" customWidth="1"/>
    <col min="7940" max="7940" width="9.140625" style="3"/>
    <col min="7941" max="7941" width="13.28515625" style="3" customWidth="1"/>
    <col min="7942" max="7942" width="11" style="3" customWidth="1"/>
    <col min="7943" max="7943" width="13.42578125" style="3" customWidth="1"/>
    <col min="7944" max="7944" width="13.85546875" style="3" customWidth="1"/>
    <col min="7945" max="7945" width="9.85546875" style="3" customWidth="1"/>
    <col min="7946" max="7946" width="11.140625" style="3" customWidth="1"/>
    <col min="7947" max="7947" width="12.5703125" style="3" customWidth="1"/>
    <col min="7948" max="7948" width="14.7109375" style="3" customWidth="1"/>
    <col min="7949" max="7949" width="13" style="3" customWidth="1"/>
    <col min="7950" max="7950" width="10.7109375" style="3" customWidth="1"/>
    <col min="7951" max="7951" width="8.7109375" style="3" customWidth="1"/>
    <col min="7952" max="7952" width="8.85546875" style="3" customWidth="1"/>
    <col min="7953" max="7953" width="8.5703125" style="3" customWidth="1"/>
    <col min="7954" max="7954" width="7.85546875" style="3" customWidth="1"/>
    <col min="7955" max="7955" width="8" style="3" customWidth="1"/>
    <col min="7956" max="7956" width="8.85546875" style="3" customWidth="1"/>
    <col min="7957" max="7957" width="0" style="3" hidden="1" customWidth="1"/>
    <col min="7958" max="8192" width="9.140625" style="3"/>
    <col min="8193" max="8193" width="6.140625" style="3" bestFit="1" customWidth="1"/>
    <col min="8194" max="8194" width="28.28515625" style="3" customWidth="1"/>
    <col min="8195" max="8195" width="0" style="3" hidden="1" customWidth="1"/>
    <col min="8196" max="8196" width="9.140625" style="3"/>
    <col min="8197" max="8197" width="13.28515625" style="3" customWidth="1"/>
    <col min="8198" max="8198" width="11" style="3" customWidth="1"/>
    <col min="8199" max="8199" width="13.42578125" style="3" customWidth="1"/>
    <col min="8200" max="8200" width="13.85546875" style="3" customWidth="1"/>
    <col min="8201" max="8201" width="9.85546875" style="3" customWidth="1"/>
    <col min="8202" max="8202" width="11.140625" style="3" customWidth="1"/>
    <col min="8203" max="8203" width="12.5703125" style="3" customWidth="1"/>
    <col min="8204" max="8204" width="14.7109375" style="3" customWidth="1"/>
    <col min="8205" max="8205" width="13" style="3" customWidth="1"/>
    <col min="8206" max="8206" width="10.7109375" style="3" customWidth="1"/>
    <col min="8207" max="8207" width="8.7109375" style="3" customWidth="1"/>
    <col min="8208" max="8208" width="8.85546875" style="3" customWidth="1"/>
    <col min="8209" max="8209" width="8.5703125" style="3" customWidth="1"/>
    <col min="8210" max="8210" width="7.85546875" style="3" customWidth="1"/>
    <col min="8211" max="8211" width="8" style="3" customWidth="1"/>
    <col min="8212" max="8212" width="8.85546875" style="3" customWidth="1"/>
    <col min="8213" max="8213" width="0" style="3" hidden="1" customWidth="1"/>
    <col min="8214" max="8448" width="9.140625" style="3"/>
    <col min="8449" max="8449" width="6.140625" style="3" bestFit="1" customWidth="1"/>
    <col min="8450" max="8450" width="28.28515625" style="3" customWidth="1"/>
    <col min="8451" max="8451" width="0" style="3" hidden="1" customWidth="1"/>
    <col min="8452" max="8452" width="9.140625" style="3"/>
    <col min="8453" max="8453" width="13.28515625" style="3" customWidth="1"/>
    <col min="8454" max="8454" width="11" style="3" customWidth="1"/>
    <col min="8455" max="8455" width="13.42578125" style="3" customWidth="1"/>
    <col min="8456" max="8456" width="13.85546875" style="3" customWidth="1"/>
    <col min="8457" max="8457" width="9.85546875" style="3" customWidth="1"/>
    <col min="8458" max="8458" width="11.140625" style="3" customWidth="1"/>
    <col min="8459" max="8459" width="12.5703125" style="3" customWidth="1"/>
    <col min="8460" max="8460" width="14.7109375" style="3" customWidth="1"/>
    <col min="8461" max="8461" width="13" style="3" customWidth="1"/>
    <col min="8462" max="8462" width="10.7109375" style="3" customWidth="1"/>
    <col min="8463" max="8463" width="8.7109375" style="3" customWidth="1"/>
    <col min="8464" max="8464" width="8.85546875" style="3" customWidth="1"/>
    <col min="8465" max="8465" width="8.5703125" style="3" customWidth="1"/>
    <col min="8466" max="8466" width="7.85546875" style="3" customWidth="1"/>
    <col min="8467" max="8467" width="8" style="3" customWidth="1"/>
    <col min="8468" max="8468" width="8.85546875" style="3" customWidth="1"/>
    <col min="8469" max="8469" width="0" style="3" hidden="1" customWidth="1"/>
    <col min="8470" max="8704" width="9.140625" style="3"/>
    <col min="8705" max="8705" width="6.140625" style="3" bestFit="1" customWidth="1"/>
    <col min="8706" max="8706" width="28.28515625" style="3" customWidth="1"/>
    <col min="8707" max="8707" width="0" style="3" hidden="1" customWidth="1"/>
    <col min="8708" max="8708" width="9.140625" style="3"/>
    <col min="8709" max="8709" width="13.28515625" style="3" customWidth="1"/>
    <col min="8710" max="8710" width="11" style="3" customWidth="1"/>
    <col min="8711" max="8711" width="13.42578125" style="3" customWidth="1"/>
    <col min="8712" max="8712" width="13.85546875" style="3" customWidth="1"/>
    <col min="8713" max="8713" width="9.85546875" style="3" customWidth="1"/>
    <col min="8714" max="8714" width="11.140625" style="3" customWidth="1"/>
    <col min="8715" max="8715" width="12.5703125" style="3" customWidth="1"/>
    <col min="8716" max="8716" width="14.7109375" style="3" customWidth="1"/>
    <col min="8717" max="8717" width="13" style="3" customWidth="1"/>
    <col min="8718" max="8718" width="10.7109375" style="3" customWidth="1"/>
    <col min="8719" max="8719" width="8.7109375" style="3" customWidth="1"/>
    <col min="8720" max="8720" width="8.85546875" style="3" customWidth="1"/>
    <col min="8721" max="8721" width="8.5703125" style="3" customWidth="1"/>
    <col min="8722" max="8722" width="7.85546875" style="3" customWidth="1"/>
    <col min="8723" max="8723" width="8" style="3" customWidth="1"/>
    <col min="8724" max="8724" width="8.85546875" style="3" customWidth="1"/>
    <col min="8725" max="8725" width="0" style="3" hidden="1" customWidth="1"/>
    <col min="8726" max="8960" width="9.140625" style="3"/>
    <col min="8961" max="8961" width="6.140625" style="3" bestFit="1" customWidth="1"/>
    <col min="8962" max="8962" width="28.28515625" style="3" customWidth="1"/>
    <col min="8963" max="8963" width="0" style="3" hidden="1" customWidth="1"/>
    <col min="8964" max="8964" width="9.140625" style="3"/>
    <col min="8965" max="8965" width="13.28515625" style="3" customWidth="1"/>
    <col min="8966" max="8966" width="11" style="3" customWidth="1"/>
    <col min="8967" max="8967" width="13.42578125" style="3" customWidth="1"/>
    <col min="8968" max="8968" width="13.85546875" style="3" customWidth="1"/>
    <col min="8969" max="8969" width="9.85546875" style="3" customWidth="1"/>
    <col min="8970" max="8970" width="11.140625" style="3" customWidth="1"/>
    <col min="8971" max="8971" width="12.5703125" style="3" customWidth="1"/>
    <col min="8972" max="8972" width="14.7109375" style="3" customWidth="1"/>
    <col min="8973" max="8973" width="13" style="3" customWidth="1"/>
    <col min="8974" max="8974" width="10.7109375" style="3" customWidth="1"/>
    <col min="8975" max="8975" width="8.7109375" style="3" customWidth="1"/>
    <col min="8976" max="8976" width="8.85546875" style="3" customWidth="1"/>
    <col min="8977" max="8977" width="8.5703125" style="3" customWidth="1"/>
    <col min="8978" max="8978" width="7.85546875" style="3" customWidth="1"/>
    <col min="8979" max="8979" width="8" style="3" customWidth="1"/>
    <col min="8980" max="8980" width="8.85546875" style="3" customWidth="1"/>
    <col min="8981" max="8981" width="0" style="3" hidden="1" customWidth="1"/>
    <col min="8982" max="9216" width="9.140625" style="3"/>
    <col min="9217" max="9217" width="6.140625" style="3" bestFit="1" customWidth="1"/>
    <col min="9218" max="9218" width="28.28515625" style="3" customWidth="1"/>
    <col min="9219" max="9219" width="0" style="3" hidden="1" customWidth="1"/>
    <col min="9220" max="9220" width="9.140625" style="3"/>
    <col min="9221" max="9221" width="13.28515625" style="3" customWidth="1"/>
    <col min="9222" max="9222" width="11" style="3" customWidth="1"/>
    <col min="9223" max="9223" width="13.42578125" style="3" customWidth="1"/>
    <col min="9224" max="9224" width="13.85546875" style="3" customWidth="1"/>
    <col min="9225" max="9225" width="9.85546875" style="3" customWidth="1"/>
    <col min="9226" max="9226" width="11.140625" style="3" customWidth="1"/>
    <col min="9227" max="9227" width="12.5703125" style="3" customWidth="1"/>
    <col min="9228" max="9228" width="14.7109375" style="3" customWidth="1"/>
    <col min="9229" max="9229" width="13" style="3" customWidth="1"/>
    <col min="9230" max="9230" width="10.7109375" style="3" customWidth="1"/>
    <col min="9231" max="9231" width="8.7109375" style="3" customWidth="1"/>
    <col min="9232" max="9232" width="8.85546875" style="3" customWidth="1"/>
    <col min="9233" max="9233" width="8.5703125" style="3" customWidth="1"/>
    <col min="9234" max="9234" width="7.85546875" style="3" customWidth="1"/>
    <col min="9235" max="9235" width="8" style="3" customWidth="1"/>
    <col min="9236" max="9236" width="8.85546875" style="3" customWidth="1"/>
    <col min="9237" max="9237" width="0" style="3" hidden="1" customWidth="1"/>
    <col min="9238" max="9472" width="9.140625" style="3"/>
    <col min="9473" max="9473" width="6.140625" style="3" bestFit="1" customWidth="1"/>
    <col min="9474" max="9474" width="28.28515625" style="3" customWidth="1"/>
    <col min="9475" max="9475" width="0" style="3" hidden="1" customWidth="1"/>
    <col min="9476" max="9476" width="9.140625" style="3"/>
    <col min="9477" max="9477" width="13.28515625" style="3" customWidth="1"/>
    <col min="9478" max="9478" width="11" style="3" customWidth="1"/>
    <col min="9479" max="9479" width="13.42578125" style="3" customWidth="1"/>
    <col min="9480" max="9480" width="13.85546875" style="3" customWidth="1"/>
    <col min="9481" max="9481" width="9.85546875" style="3" customWidth="1"/>
    <col min="9482" max="9482" width="11.140625" style="3" customWidth="1"/>
    <col min="9483" max="9483" width="12.5703125" style="3" customWidth="1"/>
    <col min="9484" max="9484" width="14.7109375" style="3" customWidth="1"/>
    <col min="9485" max="9485" width="13" style="3" customWidth="1"/>
    <col min="9486" max="9486" width="10.7109375" style="3" customWidth="1"/>
    <col min="9487" max="9487" width="8.7109375" style="3" customWidth="1"/>
    <col min="9488" max="9488" width="8.85546875" style="3" customWidth="1"/>
    <col min="9489" max="9489" width="8.5703125" style="3" customWidth="1"/>
    <col min="9490" max="9490" width="7.85546875" style="3" customWidth="1"/>
    <col min="9491" max="9491" width="8" style="3" customWidth="1"/>
    <col min="9492" max="9492" width="8.85546875" style="3" customWidth="1"/>
    <col min="9493" max="9493" width="0" style="3" hidden="1" customWidth="1"/>
    <col min="9494" max="9728" width="9.140625" style="3"/>
    <col min="9729" max="9729" width="6.140625" style="3" bestFit="1" customWidth="1"/>
    <col min="9730" max="9730" width="28.28515625" style="3" customWidth="1"/>
    <col min="9731" max="9731" width="0" style="3" hidden="1" customWidth="1"/>
    <col min="9732" max="9732" width="9.140625" style="3"/>
    <col min="9733" max="9733" width="13.28515625" style="3" customWidth="1"/>
    <col min="9734" max="9734" width="11" style="3" customWidth="1"/>
    <col min="9735" max="9735" width="13.42578125" style="3" customWidth="1"/>
    <col min="9736" max="9736" width="13.85546875" style="3" customWidth="1"/>
    <col min="9737" max="9737" width="9.85546875" style="3" customWidth="1"/>
    <col min="9738" max="9738" width="11.140625" style="3" customWidth="1"/>
    <col min="9739" max="9739" width="12.5703125" style="3" customWidth="1"/>
    <col min="9740" max="9740" width="14.7109375" style="3" customWidth="1"/>
    <col min="9741" max="9741" width="13" style="3" customWidth="1"/>
    <col min="9742" max="9742" width="10.7109375" style="3" customWidth="1"/>
    <col min="9743" max="9743" width="8.7109375" style="3" customWidth="1"/>
    <col min="9744" max="9744" width="8.85546875" style="3" customWidth="1"/>
    <col min="9745" max="9745" width="8.5703125" style="3" customWidth="1"/>
    <col min="9746" max="9746" width="7.85546875" style="3" customWidth="1"/>
    <col min="9747" max="9747" width="8" style="3" customWidth="1"/>
    <col min="9748" max="9748" width="8.85546875" style="3" customWidth="1"/>
    <col min="9749" max="9749" width="0" style="3" hidden="1" customWidth="1"/>
    <col min="9750" max="9984" width="9.140625" style="3"/>
    <col min="9985" max="9985" width="6.140625" style="3" bestFit="1" customWidth="1"/>
    <col min="9986" max="9986" width="28.28515625" style="3" customWidth="1"/>
    <col min="9987" max="9987" width="0" style="3" hidden="1" customWidth="1"/>
    <col min="9988" max="9988" width="9.140625" style="3"/>
    <col min="9989" max="9989" width="13.28515625" style="3" customWidth="1"/>
    <col min="9990" max="9990" width="11" style="3" customWidth="1"/>
    <col min="9991" max="9991" width="13.42578125" style="3" customWidth="1"/>
    <col min="9992" max="9992" width="13.85546875" style="3" customWidth="1"/>
    <col min="9993" max="9993" width="9.85546875" style="3" customWidth="1"/>
    <col min="9994" max="9994" width="11.140625" style="3" customWidth="1"/>
    <col min="9995" max="9995" width="12.5703125" style="3" customWidth="1"/>
    <col min="9996" max="9996" width="14.7109375" style="3" customWidth="1"/>
    <col min="9997" max="9997" width="13" style="3" customWidth="1"/>
    <col min="9998" max="9998" width="10.7109375" style="3" customWidth="1"/>
    <col min="9999" max="9999" width="8.7109375" style="3" customWidth="1"/>
    <col min="10000" max="10000" width="8.85546875" style="3" customWidth="1"/>
    <col min="10001" max="10001" width="8.5703125" style="3" customWidth="1"/>
    <col min="10002" max="10002" width="7.85546875" style="3" customWidth="1"/>
    <col min="10003" max="10003" width="8" style="3" customWidth="1"/>
    <col min="10004" max="10004" width="8.85546875" style="3" customWidth="1"/>
    <col min="10005" max="10005" width="0" style="3" hidden="1" customWidth="1"/>
    <col min="10006" max="10240" width="9.140625" style="3"/>
    <col min="10241" max="10241" width="6.140625" style="3" bestFit="1" customWidth="1"/>
    <col min="10242" max="10242" width="28.28515625" style="3" customWidth="1"/>
    <col min="10243" max="10243" width="0" style="3" hidden="1" customWidth="1"/>
    <col min="10244" max="10244" width="9.140625" style="3"/>
    <col min="10245" max="10245" width="13.28515625" style="3" customWidth="1"/>
    <col min="10246" max="10246" width="11" style="3" customWidth="1"/>
    <col min="10247" max="10247" width="13.42578125" style="3" customWidth="1"/>
    <col min="10248" max="10248" width="13.85546875" style="3" customWidth="1"/>
    <col min="10249" max="10249" width="9.85546875" style="3" customWidth="1"/>
    <col min="10250" max="10250" width="11.140625" style="3" customWidth="1"/>
    <col min="10251" max="10251" width="12.5703125" style="3" customWidth="1"/>
    <col min="10252" max="10252" width="14.7109375" style="3" customWidth="1"/>
    <col min="10253" max="10253" width="13" style="3" customWidth="1"/>
    <col min="10254" max="10254" width="10.7109375" style="3" customWidth="1"/>
    <col min="10255" max="10255" width="8.7109375" style="3" customWidth="1"/>
    <col min="10256" max="10256" width="8.85546875" style="3" customWidth="1"/>
    <col min="10257" max="10257" width="8.5703125" style="3" customWidth="1"/>
    <col min="10258" max="10258" width="7.85546875" style="3" customWidth="1"/>
    <col min="10259" max="10259" width="8" style="3" customWidth="1"/>
    <col min="10260" max="10260" width="8.85546875" style="3" customWidth="1"/>
    <col min="10261" max="10261" width="0" style="3" hidden="1" customWidth="1"/>
    <col min="10262" max="10496" width="9.140625" style="3"/>
    <col min="10497" max="10497" width="6.140625" style="3" bestFit="1" customWidth="1"/>
    <col min="10498" max="10498" width="28.28515625" style="3" customWidth="1"/>
    <col min="10499" max="10499" width="0" style="3" hidden="1" customWidth="1"/>
    <col min="10500" max="10500" width="9.140625" style="3"/>
    <col min="10501" max="10501" width="13.28515625" style="3" customWidth="1"/>
    <col min="10502" max="10502" width="11" style="3" customWidth="1"/>
    <col min="10503" max="10503" width="13.42578125" style="3" customWidth="1"/>
    <col min="10504" max="10504" width="13.85546875" style="3" customWidth="1"/>
    <col min="10505" max="10505" width="9.85546875" style="3" customWidth="1"/>
    <col min="10506" max="10506" width="11.140625" style="3" customWidth="1"/>
    <col min="10507" max="10507" width="12.5703125" style="3" customWidth="1"/>
    <col min="10508" max="10508" width="14.7109375" style="3" customWidth="1"/>
    <col min="10509" max="10509" width="13" style="3" customWidth="1"/>
    <col min="10510" max="10510" width="10.7109375" style="3" customWidth="1"/>
    <col min="10511" max="10511" width="8.7109375" style="3" customWidth="1"/>
    <col min="10512" max="10512" width="8.85546875" style="3" customWidth="1"/>
    <col min="10513" max="10513" width="8.5703125" style="3" customWidth="1"/>
    <col min="10514" max="10514" width="7.85546875" style="3" customWidth="1"/>
    <col min="10515" max="10515" width="8" style="3" customWidth="1"/>
    <col min="10516" max="10516" width="8.85546875" style="3" customWidth="1"/>
    <col min="10517" max="10517" width="0" style="3" hidden="1" customWidth="1"/>
    <col min="10518" max="10752" width="9.140625" style="3"/>
    <col min="10753" max="10753" width="6.140625" style="3" bestFit="1" customWidth="1"/>
    <col min="10754" max="10754" width="28.28515625" style="3" customWidth="1"/>
    <col min="10755" max="10755" width="0" style="3" hidden="1" customWidth="1"/>
    <col min="10756" max="10756" width="9.140625" style="3"/>
    <col min="10757" max="10757" width="13.28515625" style="3" customWidth="1"/>
    <col min="10758" max="10758" width="11" style="3" customWidth="1"/>
    <col min="10759" max="10759" width="13.42578125" style="3" customWidth="1"/>
    <col min="10760" max="10760" width="13.85546875" style="3" customWidth="1"/>
    <col min="10761" max="10761" width="9.85546875" style="3" customWidth="1"/>
    <col min="10762" max="10762" width="11.140625" style="3" customWidth="1"/>
    <col min="10763" max="10763" width="12.5703125" style="3" customWidth="1"/>
    <col min="10764" max="10764" width="14.7109375" style="3" customWidth="1"/>
    <col min="10765" max="10765" width="13" style="3" customWidth="1"/>
    <col min="10766" max="10766" width="10.7109375" style="3" customWidth="1"/>
    <col min="10767" max="10767" width="8.7109375" style="3" customWidth="1"/>
    <col min="10768" max="10768" width="8.85546875" style="3" customWidth="1"/>
    <col min="10769" max="10769" width="8.5703125" style="3" customWidth="1"/>
    <col min="10770" max="10770" width="7.85546875" style="3" customWidth="1"/>
    <col min="10771" max="10771" width="8" style="3" customWidth="1"/>
    <col min="10772" max="10772" width="8.85546875" style="3" customWidth="1"/>
    <col min="10773" max="10773" width="0" style="3" hidden="1" customWidth="1"/>
    <col min="10774" max="11008" width="9.140625" style="3"/>
    <col min="11009" max="11009" width="6.140625" style="3" bestFit="1" customWidth="1"/>
    <col min="11010" max="11010" width="28.28515625" style="3" customWidth="1"/>
    <col min="11011" max="11011" width="0" style="3" hidden="1" customWidth="1"/>
    <col min="11012" max="11012" width="9.140625" style="3"/>
    <col min="11013" max="11013" width="13.28515625" style="3" customWidth="1"/>
    <col min="11014" max="11014" width="11" style="3" customWidth="1"/>
    <col min="11015" max="11015" width="13.42578125" style="3" customWidth="1"/>
    <col min="11016" max="11016" width="13.85546875" style="3" customWidth="1"/>
    <col min="11017" max="11017" width="9.85546875" style="3" customWidth="1"/>
    <col min="11018" max="11018" width="11.140625" style="3" customWidth="1"/>
    <col min="11019" max="11019" width="12.5703125" style="3" customWidth="1"/>
    <col min="11020" max="11020" width="14.7109375" style="3" customWidth="1"/>
    <col min="11021" max="11021" width="13" style="3" customWidth="1"/>
    <col min="11022" max="11022" width="10.7109375" style="3" customWidth="1"/>
    <col min="11023" max="11023" width="8.7109375" style="3" customWidth="1"/>
    <col min="11024" max="11024" width="8.85546875" style="3" customWidth="1"/>
    <col min="11025" max="11025" width="8.5703125" style="3" customWidth="1"/>
    <col min="11026" max="11026" width="7.85546875" style="3" customWidth="1"/>
    <col min="11027" max="11027" width="8" style="3" customWidth="1"/>
    <col min="11028" max="11028" width="8.85546875" style="3" customWidth="1"/>
    <col min="11029" max="11029" width="0" style="3" hidden="1" customWidth="1"/>
    <col min="11030" max="11264" width="9.140625" style="3"/>
    <col min="11265" max="11265" width="6.140625" style="3" bestFit="1" customWidth="1"/>
    <col min="11266" max="11266" width="28.28515625" style="3" customWidth="1"/>
    <col min="11267" max="11267" width="0" style="3" hidden="1" customWidth="1"/>
    <col min="11268" max="11268" width="9.140625" style="3"/>
    <col min="11269" max="11269" width="13.28515625" style="3" customWidth="1"/>
    <col min="11270" max="11270" width="11" style="3" customWidth="1"/>
    <col min="11271" max="11271" width="13.42578125" style="3" customWidth="1"/>
    <col min="11272" max="11272" width="13.85546875" style="3" customWidth="1"/>
    <col min="11273" max="11273" width="9.85546875" style="3" customWidth="1"/>
    <col min="11274" max="11274" width="11.140625" style="3" customWidth="1"/>
    <col min="11275" max="11275" width="12.5703125" style="3" customWidth="1"/>
    <col min="11276" max="11276" width="14.7109375" style="3" customWidth="1"/>
    <col min="11277" max="11277" width="13" style="3" customWidth="1"/>
    <col min="11278" max="11278" width="10.7109375" style="3" customWidth="1"/>
    <col min="11279" max="11279" width="8.7109375" style="3" customWidth="1"/>
    <col min="11280" max="11280" width="8.85546875" style="3" customWidth="1"/>
    <col min="11281" max="11281" width="8.5703125" style="3" customWidth="1"/>
    <col min="11282" max="11282" width="7.85546875" style="3" customWidth="1"/>
    <col min="11283" max="11283" width="8" style="3" customWidth="1"/>
    <col min="11284" max="11284" width="8.85546875" style="3" customWidth="1"/>
    <col min="11285" max="11285" width="0" style="3" hidden="1" customWidth="1"/>
    <col min="11286" max="11520" width="9.140625" style="3"/>
    <col min="11521" max="11521" width="6.140625" style="3" bestFit="1" customWidth="1"/>
    <col min="11522" max="11522" width="28.28515625" style="3" customWidth="1"/>
    <col min="11523" max="11523" width="0" style="3" hidden="1" customWidth="1"/>
    <col min="11524" max="11524" width="9.140625" style="3"/>
    <col min="11525" max="11525" width="13.28515625" style="3" customWidth="1"/>
    <col min="11526" max="11526" width="11" style="3" customWidth="1"/>
    <col min="11527" max="11527" width="13.42578125" style="3" customWidth="1"/>
    <col min="11528" max="11528" width="13.85546875" style="3" customWidth="1"/>
    <col min="11529" max="11529" width="9.85546875" style="3" customWidth="1"/>
    <col min="11530" max="11530" width="11.140625" style="3" customWidth="1"/>
    <col min="11531" max="11531" width="12.5703125" style="3" customWidth="1"/>
    <col min="11532" max="11532" width="14.7109375" style="3" customWidth="1"/>
    <col min="11533" max="11533" width="13" style="3" customWidth="1"/>
    <col min="11534" max="11534" width="10.7109375" style="3" customWidth="1"/>
    <col min="11535" max="11535" width="8.7109375" style="3" customWidth="1"/>
    <col min="11536" max="11536" width="8.85546875" style="3" customWidth="1"/>
    <col min="11537" max="11537" width="8.5703125" style="3" customWidth="1"/>
    <col min="11538" max="11538" width="7.85546875" style="3" customWidth="1"/>
    <col min="11539" max="11539" width="8" style="3" customWidth="1"/>
    <col min="11540" max="11540" width="8.85546875" style="3" customWidth="1"/>
    <col min="11541" max="11541" width="0" style="3" hidden="1" customWidth="1"/>
    <col min="11542" max="11776" width="9.140625" style="3"/>
    <col min="11777" max="11777" width="6.140625" style="3" bestFit="1" customWidth="1"/>
    <col min="11778" max="11778" width="28.28515625" style="3" customWidth="1"/>
    <col min="11779" max="11779" width="0" style="3" hidden="1" customWidth="1"/>
    <col min="11780" max="11780" width="9.140625" style="3"/>
    <col min="11781" max="11781" width="13.28515625" style="3" customWidth="1"/>
    <col min="11782" max="11782" width="11" style="3" customWidth="1"/>
    <col min="11783" max="11783" width="13.42578125" style="3" customWidth="1"/>
    <col min="11784" max="11784" width="13.85546875" style="3" customWidth="1"/>
    <col min="11785" max="11785" width="9.85546875" style="3" customWidth="1"/>
    <col min="11786" max="11786" width="11.140625" style="3" customWidth="1"/>
    <col min="11787" max="11787" width="12.5703125" style="3" customWidth="1"/>
    <col min="11788" max="11788" width="14.7109375" style="3" customWidth="1"/>
    <col min="11789" max="11789" width="13" style="3" customWidth="1"/>
    <col min="11790" max="11790" width="10.7109375" style="3" customWidth="1"/>
    <col min="11791" max="11791" width="8.7109375" style="3" customWidth="1"/>
    <col min="11792" max="11792" width="8.85546875" style="3" customWidth="1"/>
    <col min="11793" max="11793" width="8.5703125" style="3" customWidth="1"/>
    <col min="11794" max="11794" width="7.85546875" style="3" customWidth="1"/>
    <col min="11795" max="11795" width="8" style="3" customWidth="1"/>
    <col min="11796" max="11796" width="8.85546875" style="3" customWidth="1"/>
    <col min="11797" max="11797" width="0" style="3" hidden="1" customWidth="1"/>
    <col min="11798" max="12032" width="9.140625" style="3"/>
    <col min="12033" max="12033" width="6.140625" style="3" bestFit="1" customWidth="1"/>
    <col min="12034" max="12034" width="28.28515625" style="3" customWidth="1"/>
    <col min="12035" max="12035" width="0" style="3" hidden="1" customWidth="1"/>
    <col min="12036" max="12036" width="9.140625" style="3"/>
    <col min="12037" max="12037" width="13.28515625" style="3" customWidth="1"/>
    <col min="12038" max="12038" width="11" style="3" customWidth="1"/>
    <col min="12039" max="12039" width="13.42578125" style="3" customWidth="1"/>
    <col min="12040" max="12040" width="13.85546875" style="3" customWidth="1"/>
    <col min="12041" max="12041" width="9.85546875" style="3" customWidth="1"/>
    <col min="12042" max="12042" width="11.140625" style="3" customWidth="1"/>
    <col min="12043" max="12043" width="12.5703125" style="3" customWidth="1"/>
    <col min="12044" max="12044" width="14.7109375" style="3" customWidth="1"/>
    <col min="12045" max="12045" width="13" style="3" customWidth="1"/>
    <col min="12046" max="12046" width="10.7109375" style="3" customWidth="1"/>
    <col min="12047" max="12047" width="8.7109375" style="3" customWidth="1"/>
    <col min="12048" max="12048" width="8.85546875" style="3" customWidth="1"/>
    <col min="12049" max="12049" width="8.5703125" style="3" customWidth="1"/>
    <col min="12050" max="12050" width="7.85546875" style="3" customWidth="1"/>
    <col min="12051" max="12051" width="8" style="3" customWidth="1"/>
    <col min="12052" max="12052" width="8.85546875" style="3" customWidth="1"/>
    <col min="12053" max="12053" width="0" style="3" hidden="1" customWidth="1"/>
    <col min="12054" max="12288" width="9.140625" style="3"/>
    <col min="12289" max="12289" width="6.140625" style="3" bestFit="1" customWidth="1"/>
    <col min="12290" max="12290" width="28.28515625" style="3" customWidth="1"/>
    <col min="12291" max="12291" width="0" style="3" hidden="1" customWidth="1"/>
    <col min="12292" max="12292" width="9.140625" style="3"/>
    <col min="12293" max="12293" width="13.28515625" style="3" customWidth="1"/>
    <col min="12294" max="12294" width="11" style="3" customWidth="1"/>
    <col min="12295" max="12295" width="13.42578125" style="3" customWidth="1"/>
    <col min="12296" max="12296" width="13.85546875" style="3" customWidth="1"/>
    <col min="12297" max="12297" width="9.85546875" style="3" customWidth="1"/>
    <col min="12298" max="12298" width="11.140625" style="3" customWidth="1"/>
    <col min="12299" max="12299" width="12.5703125" style="3" customWidth="1"/>
    <col min="12300" max="12300" width="14.7109375" style="3" customWidth="1"/>
    <col min="12301" max="12301" width="13" style="3" customWidth="1"/>
    <col min="12302" max="12302" width="10.7109375" style="3" customWidth="1"/>
    <col min="12303" max="12303" width="8.7109375" style="3" customWidth="1"/>
    <col min="12304" max="12304" width="8.85546875" style="3" customWidth="1"/>
    <col min="12305" max="12305" width="8.5703125" style="3" customWidth="1"/>
    <col min="12306" max="12306" width="7.85546875" style="3" customWidth="1"/>
    <col min="12307" max="12307" width="8" style="3" customWidth="1"/>
    <col min="12308" max="12308" width="8.85546875" style="3" customWidth="1"/>
    <col min="12309" max="12309" width="0" style="3" hidden="1" customWidth="1"/>
    <col min="12310" max="12544" width="9.140625" style="3"/>
    <col min="12545" max="12545" width="6.140625" style="3" bestFit="1" customWidth="1"/>
    <col min="12546" max="12546" width="28.28515625" style="3" customWidth="1"/>
    <col min="12547" max="12547" width="0" style="3" hidden="1" customWidth="1"/>
    <col min="12548" max="12548" width="9.140625" style="3"/>
    <col min="12549" max="12549" width="13.28515625" style="3" customWidth="1"/>
    <col min="12550" max="12550" width="11" style="3" customWidth="1"/>
    <col min="12551" max="12551" width="13.42578125" style="3" customWidth="1"/>
    <col min="12552" max="12552" width="13.85546875" style="3" customWidth="1"/>
    <col min="12553" max="12553" width="9.85546875" style="3" customWidth="1"/>
    <col min="12554" max="12554" width="11.140625" style="3" customWidth="1"/>
    <col min="12555" max="12555" width="12.5703125" style="3" customWidth="1"/>
    <col min="12556" max="12556" width="14.7109375" style="3" customWidth="1"/>
    <col min="12557" max="12557" width="13" style="3" customWidth="1"/>
    <col min="12558" max="12558" width="10.7109375" style="3" customWidth="1"/>
    <col min="12559" max="12559" width="8.7109375" style="3" customWidth="1"/>
    <col min="12560" max="12560" width="8.85546875" style="3" customWidth="1"/>
    <col min="12561" max="12561" width="8.5703125" style="3" customWidth="1"/>
    <col min="12562" max="12562" width="7.85546875" style="3" customWidth="1"/>
    <col min="12563" max="12563" width="8" style="3" customWidth="1"/>
    <col min="12564" max="12564" width="8.85546875" style="3" customWidth="1"/>
    <col min="12565" max="12565" width="0" style="3" hidden="1" customWidth="1"/>
    <col min="12566" max="12800" width="9.140625" style="3"/>
    <col min="12801" max="12801" width="6.140625" style="3" bestFit="1" customWidth="1"/>
    <col min="12802" max="12802" width="28.28515625" style="3" customWidth="1"/>
    <col min="12803" max="12803" width="0" style="3" hidden="1" customWidth="1"/>
    <col min="12804" max="12804" width="9.140625" style="3"/>
    <col min="12805" max="12805" width="13.28515625" style="3" customWidth="1"/>
    <col min="12806" max="12806" width="11" style="3" customWidth="1"/>
    <col min="12807" max="12807" width="13.42578125" style="3" customWidth="1"/>
    <col min="12808" max="12808" width="13.85546875" style="3" customWidth="1"/>
    <col min="12809" max="12809" width="9.85546875" style="3" customWidth="1"/>
    <col min="12810" max="12810" width="11.140625" style="3" customWidth="1"/>
    <col min="12811" max="12811" width="12.5703125" style="3" customWidth="1"/>
    <col min="12812" max="12812" width="14.7109375" style="3" customWidth="1"/>
    <col min="12813" max="12813" width="13" style="3" customWidth="1"/>
    <col min="12814" max="12814" width="10.7109375" style="3" customWidth="1"/>
    <col min="12815" max="12815" width="8.7109375" style="3" customWidth="1"/>
    <col min="12816" max="12816" width="8.85546875" style="3" customWidth="1"/>
    <col min="12817" max="12817" width="8.5703125" style="3" customWidth="1"/>
    <col min="12818" max="12818" width="7.85546875" style="3" customWidth="1"/>
    <col min="12819" max="12819" width="8" style="3" customWidth="1"/>
    <col min="12820" max="12820" width="8.85546875" style="3" customWidth="1"/>
    <col min="12821" max="12821" width="0" style="3" hidden="1" customWidth="1"/>
    <col min="12822" max="13056" width="9.140625" style="3"/>
    <col min="13057" max="13057" width="6.140625" style="3" bestFit="1" customWidth="1"/>
    <col min="13058" max="13058" width="28.28515625" style="3" customWidth="1"/>
    <col min="13059" max="13059" width="0" style="3" hidden="1" customWidth="1"/>
    <col min="13060" max="13060" width="9.140625" style="3"/>
    <col min="13061" max="13061" width="13.28515625" style="3" customWidth="1"/>
    <col min="13062" max="13062" width="11" style="3" customWidth="1"/>
    <col min="13063" max="13063" width="13.42578125" style="3" customWidth="1"/>
    <col min="13064" max="13064" width="13.85546875" style="3" customWidth="1"/>
    <col min="13065" max="13065" width="9.85546875" style="3" customWidth="1"/>
    <col min="13066" max="13066" width="11.140625" style="3" customWidth="1"/>
    <col min="13067" max="13067" width="12.5703125" style="3" customWidth="1"/>
    <col min="13068" max="13068" width="14.7109375" style="3" customWidth="1"/>
    <col min="13069" max="13069" width="13" style="3" customWidth="1"/>
    <col min="13070" max="13070" width="10.7109375" style="3" customWidth="1"/>
    <col min="13071" max="13071" width="8.7109375" style="3" customWidth="1"/>
    <col min="13072" max="13072" width="8.85546875" style="3" customWidth="1"/>
    <col min="13073" max="13073" width="8.5703125" style="3" customWidth="1"/>
    <col min="13074" max="13074" width="7.85546875" style="3" customWidth="1"/>
    <col min="13075" max="13075" width="8" style="3" customWidth="1"/>
    <col min="13076" max="13076" width="8.85546875" style="3" customWidth="1"/>
    <col min="13077" max="13077" width="0" style="3" hidden="1" customWidth="1"/>
    <col min="13078" max="13312" width="9.140625" style="3"/>
    <col min="13313" max="13313" width="6.140625" style="3" bestFit="1" customWidth="1"/>
    <col min="13314" max="13314" width="28.28515625" style="3" customWidth="1"/>
    <col min="13315" max="13315" width="0" style="3" hidden="1" customWidth="1"/>
    <col min="13316" max="13316" width="9.140625" style="3"/>
    <col min="13317" max="13317" width="13.28515625" style="3" customWidth="1"/>
    <col min="13318" max="13318" width="11" style="3" customWidth="1"/>
    <col min="13319" max="13319" width="13.42578125" style="3" customWidth="1"/>
    <col min="13320" max="13320" width="13.85546875" style="3" customWidth="1"/>
    <col min="13321" max="13321" width="9.85546875" style="3" customWidth="1"/>
    <col min="13322" max="13322" width="11.140625" style="3" customWidth="1"/>
    <col min="13323" max="13323" width="12.5703125" style="3" customWidth="1"/>
    <col min="13324" max="13324" width="14.7109375" style="3" customWidth="1"/>
    <col min="13325" max="13325" width="13" style="3" customWidth="1"/>
    <col min="13326" max="13326" width="10.7109375" style="3" customWidth="1"/>
    <col min="13327" max="13327" width="8.7109375" style="3" customWidth="1"/>
    <col min="13328" max="13328" width="8.85546875" style="3" customWidth="1"/>
    <col min="13329" max="13329" width="8.5703125" style="3" customWidth="1"/>
    <col min="13330" max="13330" width="7.85546875" style="3" customWidth="1"/>
    <col min="13331" max="13331" width="8" style="3" customWidth="1"/>
    <col min="13332" max="13332" width="8.85546875" style="3" customWidth="1"/>
    <col min="13333" max="13333" width="0" style="3" hidden="1" customWidth="1"/>
    <col min="13334" max="13568" width="9.140625" style="3"/>
    <col min="13569" max="13569" width="6.140625" style="3" bestFit="1" customWidth="1"/>
    <col min="13570" max="13570" width="28.28515625" style="3" customWidth="1"/>
    <col min="13571" max="13571" width="0" style="3" hidden="1" customWidth="1"/>
    <col min="13572" max="13572" width="9.140625" style="3"/>
    <col min="13573" max="13573" width="13.28515625" style="3" customWidth="1"/>
    <col min="13574" max="13574" width="11" style="3" customWidth="1"/>
    <col min="13575" max="13575" width="13.42578125" style="3" customWidth="1"/>
    <col min="13576" max="13576" width="13.85546875" style="3" customWidth="1"/>
    <col min="13577" max="13577" width="9.85546875" style="3" customWidth="1"/>
    <col min="13578" max="13578" width="11.140625" style="3" customWidth="1"/>
    <col min="13579" max="13579" width="12.5703125" style="3" customWidth="1"/>
    <col min="13580" max="13580" width="14.7109375" style="3" customWidth="1"/>
    <col min="13581" max="13581" width="13" style="3" customWidth="1"/>
    <col min="13582" max="13582" width="10.7109375" style="3" customWidth="1"/>
    <col min="13583" max="13583" width="8.7109375" style="3" customWidth="1"/>
    <col min="13584" max="13584" width="8.85546875" style="3" customWidth="1"/>
    <col min="13585" max="13585" width="8.5703125" style="3" customWidth="1"/>
    <col min="13586" max="13586" width="7.85546875" style="3" customWidth="1"/>
    <col min="13587" max="13587" width="8" style="3" customWidth="1"/>
    <col min="13588" max="13588" width="8.85546875" style="3" customWidth="1"/>
    <col min="13589" max="13589" width="0" style="3" hidden="1" customWidth="1"/>
    <col min="13590" max="13824" width="9.140625" style="3"/>
    <col min="13825" max="13825" width="6.140625" style="3" bestFit="1" customWidth="1"/>
    <col min="13826" max="13826" width="28.28515625" style="3" customWidth="1"/>
    <col min="13827" max="13827" width="0" style="3" hidden="1" customWidth="1"/>
    <col min="13828" max="13828" width="9.140625" style="3"/>
    <col min="13829" max="13829" width="13.28515625" style="3" customWidth="1"/>
    <col min="13830" max="13830" width="11" style="3" customWidth="1"/>
    <col min="13831" max="13831" width="13.42578125" style="3" customWidth="1"/>
    <col min="13832" max="13832" width="13.85546875" style="3" customWidth="1"/>
    <col min="13833" max="13833" width="9.85546875" style="3" customWidth="1"/>
    <col min="13834" max="13834" width="11.140625" style="3" customWidth="1"/>
    <col min="13835" max="13835" width="12.5703125" style="3" customWidth="1"/>
    <col min="13836" max="13836" width="14.7109375" style="3" customWidth="1"/>
    <col min="13837" max="13837" width="13" style="3" customWidth="1"/>
    <col min="13838" max="13838" width="10.7109375" style="3" customWidth="1"/>
    <col min="13839" max="13839" width="8.7109375" style="3" customWidth="1"/>
    <col min="13840" max="13840" width="8.85546875" style="3" customWidth="1"/>
    <col min="13841" max="13841" width="8.5703125" style="3" customWidth="1"/>
    <col min="13842" max="13842" width="7.85546875" style="3" customWidth="1"/>
    <col min="13843" max="13843" width="8" style="3" customWidth="1"/>
    <col min="13844" max="13844" width="8.85546875" style="3" customWidth="1"/>
    <col min="13845" max="13845" width="0" style="3" hidden="1" customWidth="1"/>
    <col min="13846" max="14080" width="9.140625" style="3"/>
    <col min="14081" max="14081" width="6.140625" style="3" bestFit="1" customWidth="1"/>
    <col min="14082" max="14082" width="28.28515625" style="3" customWidth="1"/>
    <col min="14083" max="14083" width="0" style="3" hidden="1" customWidth="1"/>
    <col min="14084" max="14084" width="9.140625" style="3"/>
    <col min="14085" max="14085" width="13.28515625" style="3" customWidth="1"/>
    <col min="14086" max="14086" width="11" style="3" customWidth="1"/>
    <col min="14087" max="14087" width="13.42578125" style="3" customWidth="1"/>
    <col min="14088" max="14088" width="13.85546875" style="3" customWidth="1"/>
    <col min="14089" max="14089" width="9.85546875" style="3" customWidth="1"/>
    <col min="14090" max="14090" width="11.140625" style="3" customWidth="1"/>
    <col min="14091" max="14091" width="12.5703125" style="3" customWidth="1"/>
    <col min="14092" max="14092" width="14.7109375" style="3" customWidth="1"/>
    <col min="14093" max="14093" width="13" style="3" customWidth="1"/>
    <col min="14094" max="14094" width="10.7109375" style="3" customWidth="1"/>
    <col min="14095" max="14095" width="8.7109375" style="3" customWidth="1"/>
    <col min="14096" max="14096" width="8.85546875" style="3" customWidth="1"/>
    <col min="14097" max="14097" width="8.5703125" style="3" customWidth="1"/>
    <col min="14098" max="14098" width="7.85546875" style="3" customWidth="1"/>
    <col min="14099" max="14099" width="8" style="3" customWidth="1"/>
    <col min="14100" max="14100" width="8.85546875" style="3" customWidth="1"/>
    <col min="14101" max="14101" width="0" style="3" hidden="1" customWidth="1"/>
    <col min="14102" max="14336" width="9.140625" style="3"/>
    <col min="14337" max="14337" width="6.140625" style="3" bestFit="1" customWidth="1"/>
    <col min="14338" max="14338" width="28.28515625" style="3" customWidth="1"/>
    <col min="14339" max="14339" width="0" style="3" hidden="1" customWidth="1"/>
    <col min="14340" max="14340" width="9.140625" style="3"/>
    <col min="14341" max="14341" width="13.28515625" style="3" customWidth="1"/>
    <col min="14342" max="14342" width="11" style="3" customWidth="1"/>
    <col min="14343" max="14343" width="13.42578125" style="3" customWidth="1"/>
    <col min="14344" max="14344" width="13.85546875" style="3" customWidth="1"/>
    <col min="14345" max="14345" width="9.85546875" style="3" customWidth="1"/>
    <col min="14346" max="14346" width="11.140625" style="3" customWidth="1"/>
    <col min="14347" max="14347" width="12.5703125" style="3" customWidth="1"/>
    <col min="14348" max="14348" width="14.7109375" style="3" customWidth="1"/>
    <col min="14349" max="14349" width="13" style="3" customWidth="1"/>
    <col min="14350" max="14350" width="10.7109375" style="3" customWidth="1"/>
    <col min="14351" max="14351" width="8.7109375" style="3" customWidth="1"/>
    <col min="14352" max="14352" width="8.85546875" style="3" customWidth="1"/>
    <col min="14353" max="14353" width="8.5703125" style="3" customWidth="1"/>
    <col min="14354" max="14354" width="7.85546875" style="3" customWidth="1"/>
    <col min="14355" max="14355" width="8" style="3" customWidth="1"/>
    <col min="14356" max="14356" width="8.85546875" style="3" customWidth="1"/>
    <col min="14357" max="14357" width="0" style="3" hidden="1" customWidth="1"/>
    <col min="14358" max="14592" width="9.140625" style="3"/>
    <col min="14593" max="14593" width="6.140625" style="3" bestFit="1" customWidth="1"/>
    <col min="14594" max="14594" width="28.28515625" style="3" customWidth="1"/>
    <col min="14595" max="14595" width="0" style="3" hidden="1" customWidth="1"/>
    <col min="14596" max="14596" width="9.140625" style="3"/>
    <col min="14597" max="14597" width="13.28515625" style="3" customWidth="1"/>
    <col min="14598" max="14598" width="11" style="3" customWidth="1"/>
    <col min="14599" max="14599" width="13.42578125" style="3" customWidth="1"/>
    <col min="14600" max="14600" width="13.85546875" style="3" customWidth="1"/>
    <col min="14601" max="14601" width="9.85546875" style="3" customWidth="1"/>
    <col min="14602" max="14602" width="11.140625" style="3" customWidth="1"/>
    <col min="14603" max="14603" width="12.5703125" style="3" customWidth="1"/>
    <col min="14604" max="14604" width="14.7109375" style="3" customWidth="1"/>
    <col min="14605" max="14605" width="13" style="3" customWidth="1"/>
    <col min="14606" max="14606" width="10.7109375" style="3" customWidth="1"/>
    <col min="14607" max="14607" width="8.7109375" style="3" customWidth="1"/>
    <col min="14608" max="14608" width="8.85546875" style="3" customWidth="1"/>
    <col min="14609" max="14609" width="8.5703125" style="3" customWidth="1"/>
    <col min="14610" max="14610" width="7.85546875" style="3" customWidth="1"/>
    <col min="14611" max="14611" width="8" style="3" customWidth="1"/>
    <col min="14612" max="14612" width="8.85546875" style="3" customWidth="1"/>
    <col min="14613" max="14613" width="0" style="3" hidden="1" customWidth="1"/>
    <col min="14614" max="14848" width="9.140625" style="3"/>
    <col min="14849" max="14849" width="6.140625" style="3" bestFit="1" customWidth="1"/>
    <col min="14850" max="14850" width="28.28515625" style="3" customWidth="1"/>
    <col min="14851" max="14851" width="0" style="3" hidden="1" customWidth="1"/>
    <col min="14852" max="14852" width="9.140625" style="3"/>
    <col min="14853" max="14853" width="13.28515625" style="3" customWidth="1"/>
    <col min="14854" max="14854" width="11" style="3" customWidth="1"/>
    <col min="14855" max="14855" width="13.42578125" style="3" customWidth="1"/>
    <col min="14856" max="14856" width="13.85546875" style="3" customWidth="1"/>
    <col min="14857" max="14857" width="9.85546875" style="3" customWidth="1"/>
    <col min="14858" max="14858" width="11.140625" style="3" customWidth="1"/>
    <col min="14859" max="14859" width="12.5703125" style="3" customWidth="1"/>
    <col min="14860" max="14860" width="14.7109375" style="3" customWidth="1"/>
    <col min="14861" max="14861" width="13" style="3" customWidth="1"/>
    <col min="14862" max="14862" width="10.7109375" style="3" customWidth="1"/>
    <col min="14863" max="14863" width="8.7109375" style="3" customWidth="1"/>
    <col min="14864" max="14864" width="8.85546875" style="3" customWidth="1"/>
    <col min="14865" max="14865" width="8.5703125" style="3" customWidth="1"/>
    <col min="14866" max="14866" width="7.85546875" style="3" customWidth="1"/>
    <col min="14867" max="14867" width="8" style="3" customWidth="1"/>
    <col min="14868" max="14868" width="8.85546875" style="3" customWidth="1"/>
    <col min="14869" max="14869" width="0" style="3" hidden="1" customWidth="1"/>
    <col min="14870" max="15104" width="9.140625" style="3"/>
    <col min="15105" max="15105" width="6.140625" style="3" bestFit="1" customWidth="1"/>
    <col min="15106" max="15106" width="28.28515625" style="3" customWidth="1"/>
    <col min="15107" max="15107" width="0" style="3" hidden="1" customWidth="1"/>
    <col min="15108" max="15108" width="9.140625" style="3"/>
    <col min="15109" max="15109" width="13.28515625" style="3" customWidth="1"/>
    <col min="15110" max="15110" width="11" style="3" customWidth="1"/>
    <col min="15111" max="15111" width="13.42578125" style="3" customWidth="1"/>
    <col min="15112" max="15112" width="13.85546875" style="3" customWidth="1"/>
    <col min="15113" max="15113" width="9.85546875" style="3" customWidth="1"/>
    <col min="15114" max="15114" width="11.140625" style="3" customWidth="1"/>
    <col min="15115" max="15115" width="12.5703125" style="3" customWidth="1"/>
    <col min="15116" max="15116" width="14.7109375" style="3" customWidth="1"/>
    <col min="15117" max="15117" width="13" style="3" customWidth="1"/>
    <col min="15118" max="15118" width="10.7109375" style="3" customWidth="1"/>
    <col min="15119" max="15119" width="8.7109375" style="3" customWidth="1"/>
    <col min="15120" max="15120" width="8.85546875" style="3" customWidth="1"/>
    <col min="15121" max="15121" width="8.5703125" style="3" customWidth="1"/>
    <col min="15122" max="15122" width="7.85546875" style="3" customWidth="1"/>
    <col min="15123" max="15123" width="8" style="3" customWidth="1"/>
    <col min="15124" max="15124" width="8.85546875" style="3" customWidth="1"/>
    <col min="15125" max="15125" width="0" style="3" hidden="1" customWidth="1"/>
    <col min="15126" max="15360" width="9.140625" style="3"/>
    <col min="15361" max="15361" width="6.140625" style="3" bestFit="1" customWidth="1"/>
    <col min="15362" max="15362" width="28.28515625" style="3" customWidth="1"/>
    <col min="15363" max="15363" width="0" style="3" hidden="1" customWidth="1"/>
    <col min="15364" max="15364" width="9.140625" style="3"/>
    <col min="15365" max="15365" width="13.28515625" style="3" customWidth="1"/>
    <col min="15366" max="15366" width="11" style="3" customWidth="1"/>
    <col min="15367" max="15367" width="13.42578125" style="3" customWidth="1"/>
    <col min="15368" max="15368" width="13.85546875" style="3" customWidth="1"/>
    <col min="15369" max="15369" width="9.85546875" style="3" customWidth="1"/>
    <col min="15370" max="15370" width="11.140625" style="3" customWidth="1"/>
    <col min="15371" max="15371" width="12.5703125" style="3" customWidth="1"/>
    <col min="15372" max="15372" width="14.7109375" style="3" customWidth="1"/>
    <col min="15373" max="15373" width="13" style="3" customWidth="1"/>
    <col min="15374" max="15374" width="10.7109375" style="3" customWidth="1"/>
    <col min="15375" max="15375" width="8.7109375" style="3" customWidth="1"/>
    <col min="15376" max="15376" width="8.85546875" style="3" customWidth="1"/>
    <col min="15377" max="15377" width="8.5703125" style="3" customWidth="1"/>
    <col min="15378" max="15378" width="7.85546875" style="3" customWidth="1"/>
    <col min="15379" max="15379" width="8" style="3" customWidth="1"/>
    <col min="15380" max="15380" width="8.85546875" style="3" customWidth="1"/>
    <col min="15381" max="15381" width="0" style="3" hidden="1" customWidth="1"/>
    <col min="15382" max="15616" width="9.140625" style="3"/>
    <col min="15617" max="15617" width="6.140625" style="3" bestFit="1" customWidth="1"/>
    <col min="15618" max="15618" width="28.28515625" style="3" customWidth="1"/>
    <col min="15619" max="15619" width="0" style="3" hidden="1" customWidth="1"/>
    <col min="15620" max="15620" width="9.140625" style="3"/>
    <col min="15621" max="15621" width="13.28515625" style="3" customWidth="1"/>
    <col min="15622" max="15622" width="11" style="3" customWidth="1"/>
    <col min="15623" max="15623" width="13.42578125" style="3" customWidth="1"/>
    <col min="15624" max="15624" width="13.85546875" style="3" customWidth="1"/>
    <col min="15625" max="15625" width="9.85546875" style="3" customWidth="1"/>
    <col min="15626" max="15626" width="11.140625" style="3" customWidth="1"/>
    <col min="15627" max="15627" width="12.5703125" style="3" customWidth="1"/>
    <col min="15628" max="15628" width="14.7109375" style="3" customWidth="1"/>
    <col min="15629" max="15629" width="13" style="3" customWidth="1"/>
    <col min="15630" max="15630" width="10.7109375" style="3" customWidth="1"/>
    <col min="15631" max="15631" width="8.7109375" style="3" customWidth="1"/>
    <col min="15632" max="15632" width="8.85546875" style="3" customWidth="1"/>
    <col min="15633" max="15633" width="8.5703125" style="3" customWidth="1"/>
    <col min="15634" max="15634" width="7.85546875" style="3" customWidth="1"/>
    <col min="15635" max="15635" width="8" style="3" customWidth="1"/>
    <col min="15636" max="15636" width="8.85546875" style="3" customWidth="1"/>
    <col min="15637" max="15637" width="0" style="3" hidden="1" customWidth="1"/>
    <col min="15638" max="15872" width="9.140625" style="3"/>
    <col min="15873" max="15873" width="6.140625" style="3" bestFit="1" customWidth="1"/>
    <col min="15874" max="15874" width="28.28515625" style="3" customWidth="1"/>
    <col min="15875" max="15875" width="0" style="3" hidden="1" customWidth="1"/>
    <col min="15876" max="15876" width="9.140625" style="3"/>
    <col min="15877" max="15877" width="13.28515625" style="3" customWidth="1"/>
    <col min="15878" max="15878" width="11" style="3" customWidth="1"/>
    <col min="15879" max="15879" width="13.42578125" style="3" customWidth="1"/>
    <col min="15880" max="15880" width="13.85546875" style="3" customWidth="1"/>
    <col min="15881" max="15881" width="9.85546875" style="3" customWidth="1"/>
    <col min="15882" max="15882" width="11.140625" style="3" customWidth="1"/>
    <col min="15883" max="15883" width="12.5703125" style="3" customWidth="1"/>
    <col min="15884" max="15884" width="14.7109375" style="3" customWidth="1"/>
    <col min="15885" max="15885" width="13" style="3" customWidth="1"/>
    <col min="15886" max="15886" width="10.7109375" style="3" customWidth="1"/>
    <col min="15887" max="15887" width="8.7109375" style="3" customWidth="1"/>
    <col min="15888" max="15888" width="8.85546875" style="3" customWidth="1"/>
    <col min="15889" max="15889" width="8.5703125" style="3" customWidth="1"/>
    <col min="15890" max="15890" width="7.85546875" style="3" customWidth="1"/>
    <col min="15891" max="15891" width="8" style="3" customWidth="1"/>
    <col min="15892" max="15892" width="8.85546875" style="3" customWidth="1"/>
    <col min="15893" max="15893" width="0" style="3" hidden="1" customWidth="1"/>
    <col min="15894" max="16128" width="9.140625" style="3"/>
    <col min="16129" max="16129" width="6.140625" style="3" bestFit="1" customWidth="1"/>
    <col min="16130" max="16130" width="28.28515625" style="3" customWidth="1"/>
    <col min="16131" max="16131" width="0" style="3" hidden="1" customWidth="1"/>
    <col min="16132" max="16132" width="9.140625" style="3"/>
    <col min="16133" max="16133" width="13.28515625" style="3" customWidth="1"/>
    <col min="16134" max="16134" width="11" style="3" customWidth="1"/>
    <col min="16135" max="16135" width="13.42578125" style="3" customWidth="1"/>
    <col min="16136" max="16136" width="13.85546875" style="3" customWidth="1"/>
    <col min="16137" max="16137" width="9.85546875" style="3" customWidth="1"/>
    <col min="16138" max="16138" width="11.140625" style="3" customWidth="1"/>
    <col min="16139" max="16139" width="12.5703125" style="3" customWidth="1"/>
    <col min="16140" max="16140" width="14.7109375" style="3" customWidth="1"/>
    <col min="16141" max="16141" width="13" style="3" customWidth="1"/>
    <col min="16142" max="16142" width="10.7109375" style="3" customWidth="1"/>
    <col min="16143" max="16143" width="8.7109375" style="3" customWidth="1"/>
    <col min="16144" max="16144" width="8.85546875" style="3" customWidth="1"/>
    <col min="16145" max="16145" width="8.5703125" style="3" customWidth="1"/>
    <col min="16146" max="16146" width="7.85546875" style="3" customWidth="1"/>
    <col min="16147" max="16147" width="8" style="3" customWidth="1"/>
    <col min="16148" max="16148" width="8.85546875" style="3" customWidth="1"/>
    <col min="16149" max="16149" width="0" style="3" hidden="1" customWidth="1"/>
    <col min="16150" max="16384" width="9.140625" style="3"/>
  </cols>
  <sheetData>
    <row r="2" spans="1:21">
      <c r="A2" s="1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P2" s="2"/>
      <c r="R2" s="1" t="s">
        <v>1</v>
      </c>
    </row>
    <row r="3" spans="1:21">
      <c r="A3" s="1" t="s">
        <v>2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P3" s="2"/>
      <c r="R3" s="1" t="s">
        <v>2</v>
      </c>
    </row>
    <row r="4" spans="1:21">
      <c r="A4" s="1" t="s">
        <v>3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P4" s="2"/>
      <c r="R4" s="1" t="s">
        <v>3</v>
      </c>
    </row>
    <row r="5" spans="1:2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21">
      <c r="C6" s="2"/>
      <c r="D6" s="2"/>
      <c r="E6" s="2"/>
      <c r="F6" s="4"/>
      <c r="G6" s="4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21">
      <c r="A7" s="2"/>
      <c r="B7" s="2"/>
      <c r="C7" s="2"/>
      <c r="D7" s="2"/>
      <c r="E7" s="2"/>
      <c r="F7" s="4"/>
      <c r="G7" s="4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21" ht="15">
      <c r="A8" s="107" t="s">
        <v>4</v>
      </c>
      <c r="B8" s="107"/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</row>
    <row r="9" spans="1:21" ht="15">
      <c r="A9" s="107" t="s">
        <v>5</v>
      </c>
      <c r="B9" s="107"/>
      <c r="C9" s="107"/>
      <c r="D9" s="107"/>
      <c r="E9" s="107"/>
      <c r="F9" s="107"/>
      <c r="G9" s="107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</row>
    <row r="10" spans="1:21" ht="15">
      <c r="A10" s="107" t="s">
        <v>6</v>
      </c>
      <c r="B10" s="107"/>
      <c r="C10" s="107"/>
      <c r="D10" s="107"/>
      <c r="E10" s="107"/>
      <c r="F10" s="107"/>
      <c r="G10" s="107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</row>
    <row r="11" spans="1:21">
      <c r="A11" s="106" t="s">
        <v>7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  <c r="L11" s="106"/>
      <c r="M11" s="106"/>
      <c r="N11" s="106"/>
      <c r="O11" s="106"/>
      <c r="P11" s="106"/>
      <c r="Q11" s="106"/>
      <c r="R11" s="106"/>
      <c r="S11" s="106"/>
      <c r="T11" s="106"/>
      <c r="U11" s="106"/>
    </row>
    <row r="12" spans="1:21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</row>
    <row r="13" spans="1:21">
      <c r="A13" s="105" t="s">
        <v>205</v>
      </c>
      <c r="B13" s="106"/>
      <c r="C13" s="106"/>
      <c r="D13" s="106"/>
      <c r="E13" s="106"/>
      <c r="F13" s="106"/>
      <c r="G13" s="106"/>
      <c r="H13" s="106"/>
      <c r="I13" s="106"/>
      <c r="J13" s="106"/>
      <c r="K13" s="106"/>
      <c r="L13" s="106"/>
      <c r="M13" s="106"/>
      <c r="N13" s="106"/>
      <c r="O13" s="106"/>
      <c r="P13" s="106"/>
      <c r="Q13" s="106"/>
      <c r="R13" s="106"/>
      <c r="S13" s="106"/>
      <c r="T13" s="106"/>
      <c r="U13" s="106"/>
    </row>
    <row r="14" spans="1:21">
      <c r="A14" s="106" t="s">
        <v>9</v>
      </c>
      <c r="B14" s="106"/>
      <c r="C14" s="106"/>
      <c r="D14" s="106"/>
      <c r="E14" s="106"/>
      <c r="F14" s="106"/>
      <c r="G14" s="106"/>
      <c r="H14" s="106"/>
      <c r="I14" s="106"/>
      <c r="J14" s="106"/>
      <c r="K14" s="106"/>
      <c r="L14" s="106"/>
      <c r="M14" s="106"/>
      <c r="N14" s="106"/>
      <c r="O14" s="106"/>
      <c r="P14" s="106"/>
      <c r="Q14" s="106"/>
      <c r="R14" s="106"/>
      <c r="S14" s="106"/>
      <c r="T14" s="106"/>
      <c r="U14" s="106"/>
    </row>
    <row r="15" spans="1:21">
      <c r="A15" s="105" t="s">
        <v>10</v>
      </c>
      <c r="B15" s="106"/>
      <c r="C15" s="106"/>
      <c r="D15" s="106"/>
      <c r="E15" s="106"/>
      <c r="F15" s="106"/>
      <c r="G15" s="106"/>
      <c r="H15" s="106"/>
      <c r="I15" s="106"/>
      <c r="J15" s="106"/>
      <c r="K15" s="106"/>
      <c r="L15" s="106"/>
      <c r="M15" s="106"/>
      <c r="N15" s="106"/>
      <c r="O15" s="106"/>
      <c r="P15" s="106"/>
      <c r="Q15" s="106"/>
      <c r="R15" s="106"/>
      <c r="S15" s="106"/>
      <c r="T15" s="106"/>
      <c r="U15" s="106"/>
    </row>
    <row r="16" spans="1:21">
      <c r="A16" s="106" t="s">
        <v>11</v>
      </c>
      <c r="B16" s="106"/>
      <c r="C16" s="106"/>
      <c r="D16" s="106"/>
      <c r="E16" s="106"/>
      <c r="F16" s="106"/>
      <c r="G16" s="106"/>
      <c r="H16" s="106"/>
      <c r="I16" s="106"/>
      <c r="J16" s="106"/>
      <c r="K16" s="106"/>
      <c r="L16" s="106"/>
      <c r="M16" s="106"/>
      <c r="N16" s="106"/>
      <c r="O16" s="106"/>
      <c r="P16" s="106"/>
      <c r="Q16" s="106"/>
      <c r="R16" s="106"/>
      <c r="S16" s="106"/>
      <c r="T16" s="106"/>
      <c r="U16" s="106"/>
    </row>
    <row r="17" spans="1:26">
      <c r="A17" s="6" t="s">
        <v>206</v>
      </c>
      <c r="B17" s="6"/>
      <c r="C17" s="6"/>
      <c r="D17" s="6"/>
      <c r="E17" s="6"/>
      <c r="F17" s="6"/>
      <c r="G17" s="5"/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</row>
    <row r="18" spans="1:26">
      <c r="A18" s="6" t="s">
        <v>13</v>
      </c>
      <c r="B18" s="6"/>
      <c r="C18" s="6"/>
      <c r="D18" s="6"/>
      <c r="E18" s="6"/>
      <c r="F18" s="6"/>
      <c r="G18" s="5"/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</row>
    <row r="19" spans="1:26">
      <c r="L19" s="7"/>
      <c r="M19" s="7"/>
      <c r="N19" s="7"/>
      <c r="O19" s="7"/>
      <c r="P19" s="7"/>
      <c r="Q19" s="7"/>
      <c r="R19" s="7"/>
      <c r="S19" s="8"/>
      <c r="U19" s="9" t="s">
        <v>14</v>
      </c>
    </row>
    <row r="20" spans="1:26" ht="15" customHeight="1">
      <c r="A20" s="108" t="s">
        <v>15</v>
      </c>
      <c r="B20" s="108" t="s">
        <v>16</v>
      </c>
      <c r="C20" s="108" t="s">
        <v>17</v>
      </c>
      <c r="D20" s="108" t="s">
        <v>18</v>
      </c>
      <c r="E20" s="108" t="s">
        <v>19</v>
      </c>
      <c r="F20" s="109" t="s">
        <v>20</v>
      </c>
      <c r="G20" s="109"/>
      <c r="H20" s="109"/>
      <c r="I20" s="108" t="s">
        <v>21</v>
      </c>
      <c r="J20" s="108" t="s">
        <v>22</v>
      </c>
      <c r="K20" s="108" t="s">
        <v>23</v>
      </c>
      <c r="L20" s="111" t="s">
        <v>24</v>
      </c>
      <c r="M20" s="111"/>
      <c r="N20" s="111"/>
      <c r="O20" s="111"/>
      <c r="P20" s="111"/>
      <c r="Q20" s="111"/>
      <c r="R20" s="111"/>
      <c r="S20" s="111"/>
      <c r="T20" s="111"/>
      <c r="U20" s="112"/>
      <c r="V20" s="10"/>
    </row>
    <row r="21" spans="1:26" ht="56.25">
      <c r="A21" s="97"/>
      <c r="B21" s="97"/>
      <c r="C21" s="97"/>
      <c r="D21" s="97"/>
      <c r="E21" s="97"/>
      <c r="F21" s="11" t="s">
        <v>25</v>
      </c>
      <c r="G21" s="11" t="s">
        <v>26</v>
      </c>
      <c r="H21" s="11" t="s">
        <v>27</v>
      </c>
      <c r="I21" s="97"/>
      <c r="J21" s="110"/>
      <c r="K21" s="97"/>
      <c r="L21" s="12" t="s">
        <v>28</v>
      </c>
      <c r="M21" s="12" t="s">
        <v>29</v>
      </c>
      <c r="N21" s="12" t="s">
        <v>30</v>
      </c>
      <c r="O21" s="12" t="s">
        <v>31</v>
      </c>
      <c r="P21" s="12" t="s">
        <v>32</v>
      </c>
      <c r="Q21" s="12" t="s">
        <v>33</v>
      </c>
      <c r="R21" s="12" t="s">
        <v>34</v>
      </c>
      <c r="S21" s="12" t="s">
        <v>35</v>
      </c>
      <c r="T21" s="12" t="s">
        <v>36</v>
      </c>
      <c r="U21" s="12" t="s">
        <v>37</v>
      </c>
    </row>
    <row r="22" spans="1:26" s="16" customFormat="1" ht="22.5">
      <c r="A22" s="13"/>
      <c r="B22" s="14" t="s">
        <v>38</v>
      </c>
      <c r="C22" s="14"/>
      <c r="D22" s="15">
        <f t="shared" ref="D22:U22" si="0">SUM(D24:D77)/2+D23</f>
        <v>13.255713310257129</v>
      </c>
      <c r="E22" s="15">
        <f t="shared" si="0"/>
        <v>135478.69231615201</v>
      </c>
      <c r="F22" s="15">
        <f t="shared" si="0"/>
        <v>0</v>
      </c>
      <c r="G22" s="15">
        <f t="shared" si="0"/>
        <v>0</v>
      </c>
      <c r="H22" s="15">
        <f t="shared" si="0"/>
        <v>0</v>
      </c>
      <c r="I22" s="15">
        <f t="shared" si="0"/>
        <v>135478.69231615201</v>
      </c>
      <c r="J22" s="15">
        <f t="shared" si="0"/>
        <v>20666.241200768949</v>
      </c>
      <c r="K22" s="15">
        <f t="shared" si="0"/>
        <v>114812.45111538302</v>
      </c>
      <c r="L22" s="15">
        <f t="shared" si="0"/>
        <v>69471.427006971455</v>
      </c>
      <c r="M22" s="15">
        <f t="shared" si="0"/>
        <v>20980.370956105384</v>
      </c>
      <c r="N22" s="15">
        <f t="shared" si="0"/>
        <v>19366.753240000002</v>
      </c>
      <c r="O22" s="15">
        <f t="shared" si="0"/>
        <v>199.8</v>
      </c>
      <c r="P22" s="15">
        <f t="shared" si="0"/>
        <v>0</v>
      </c>
      <c r="Q22" s="15">
        <f t="shared" si="0"/>
        <v>0</v>
      </c>
      <c r="R22" s="15">
        <f t="shared" si="0"/>
        <v>3710.9172326395919</v>
      </c>
      <c r="S22" s="15">
        <f t="shared" si="0"/>
        <v>835.80062310659844</v>
      </c>
      <c r="T22" s="15">
        <f t="shared" si="0"/>
        <v>247.38205656000099</v>
      </c>
      <c r="U22" s="15">
        <f t="shared" si="0"/>
        <v>0</v>
      </c>
    </row>
    <row r="23" spans="1:26" ht="15">
      <c r="A23" s="17">
        <v>1</v>
      </c>
      <c r="B23" s="18" t="s">
        <v>39</v>
      </c>
      <c r="C23" s="18"/>
      <c r="D23" s="19">
        <f>E23/851.7/12</f>
        <v>2.5913240556109951</v>
      </c>
      <c r="E23" s="19">
        <f>F23+I23</f>
        <v>26484.368377966617</v>
      </c>
      <c r="F23" s="19">
        <f>SUM(G23:H23)</f>
        <v>0</v>
      </c>
      <c r="G23" s="19">
        <v>0</v>
      </c>
      <c r="H23" s="19">
        <v>0</v>
      </c>
      <c r="I23" s="19">
        <f>SUM(J23:K23)</f>
        <v>26484.368377966617</v>
      </c>
      <c r="J23" s="19">
        <v>4039.9883966389798</v>
      </c>
      <c r="K23" s="19">
        <f>SUM(L23:U23)</f>
        <v>22444.379981327638</v>
      </c>
      <c r="L23" s="19">
        <v>16509.520625781599</v>
      </c>
      <c r="M23" s="19">
        <v>4985.8752289860404</v>
      </c>
      <c r="N23" s="19">
        <v>0</v>
      </c>
      <c r="O23" s="19">
        <v>0</v>
      </c>
      <c r="P23" s="19">
        <v>0</v>
      </c>
      <c r="Q23" s="19">
        <v>0</v>
      </c>
      <c r="R23" s="19">
        <v>701.60207000000003</v>
      </c>
      <c r="S23" s="19">
        <v>0</v>
      </c>
      <c r="T23" s="19">
        <v>247.38205656000099</v>
      </c>
      <c r="U23" s="19">
        <v>0</v>
      </c>
      <c r="V23" s="16"/>
      <c r="W23" s="16"/>
      <c r="X23" s="16"/>
      <c r="Y23" s="16"/>
      <c r="Z23" s="16"/>
    </row>
    <row r="24" spans="1:26" ht="22.5">
      <c r="A24" s="17" t="s">
        <v>40</v>
      </c>
      <c r="B24" s="18" t="s">
        <v>41</v>
      </c>
      <c r="C24" s="18"/>
      <c r="D24" s="19">
        <f t="shared" ref="D24:U24" si="1">SUM(D25:D61)</f>
        <v>7.6322673142297424</v>
      </c>
      <c r="E24" s="19">
        <f t="shared" si="1"/>
        <v>78004.824858353633</v>
      </c>
      <c r="F24" s="19">
        <f t="shared" si="1"/>
        <v>0</v>
      </c>
      <c r="G24" s="19">
        <f t="shared" si="1"/>
        <v>0</v>
      </c>
      <c r="H24" s="19">
        <f t="shared" si="1"/>
        <v>0</v>
      </c>
      <c r="I24" s="19">
        <f t="shared" si="1"/>
        <v>78004.824858353633</v>
      </c>
      <c r="J24" s="19">
        <f t="shared" si="1"/>
        <v>11899.041080087845</v>
      </c>
      <c r="K24" s="19">
        <f t="shared" si="1"/>
        <v>66105.783778265803</v>
      </c>
      <c r="L24" s="19">
        <f t="shared" si="1"/>
        <v>47422.579104877143</v>
      </c>
      <c r="M24" s="19">
        <f t="shared" si="1"/>
        <v>14321.618889672913</v>
      </c>
      <c r="N24" s="19">
        <f t="shared" si="1"/>
        <v>651.6</v>
      </c>
      <c r="O24" s="19">
        <f t="shared" si="1"/>
        <v>199.8</v>
      </c>
      <c r="P24" s="19">
        <f t="shared" si="1"/>
        <v>0</v>
      </c>
      <c r="Q24" s="19">
        <f t="shared" si="1"/>
        <v>0</v>
      </c>
      <c r="R24" s="19">
        <f t="shared" si="1"/>
        <v>2829.8272885279175</v>
      </c>
      <c r="S24" s="19">
        <f t="shared" si="1"/>
        <v>680.35849518781674</v>
      </c>
      <c r="T24" s="19">
        <f t="shared" si="1"/>
        <v>0</v>
      </c>
      <c r="U24" s="19">
        <f t="shared" si="1"/>
        <v>0</v>
      </c>
      <c r="V24" s="16"/>
      <c r="W24" s="16"/>
      <c r="X24" s="16"/>
      <c r="Y24" s="16"/>
      <c r="Z24" s="16"/>
    </row>
    <row r="25" spans="1:26" ht="15">
      <c r="A25" s="17" t="s">
        <v>42</v>
      </c>
      <c r="B25" s="18" t="s">
        <v>43</v>
      </c>
      <c r="C25" s="18"/>
      <c r="D25" s="19">
        <f t="shared" ref="D25:D61" si="2">E25/851.7/12</f>
        <v>0.16622308311759076</v>
      </c>
      <c r="E25" s="19">
        <f t="shared" ref="E25:E61" si="3">F25+I25</f>
        <v>1698.8663986950248</v>
      </c>
      <c r="F25" s="19">
        <f t="shared" ref="F25:F61" si="4">SUM(G25:H25)</f>
        <v>0</v>
      </c>
      <c r="G25" s="19">
        <v>0</v>
      </c>
      <c r="H25" s="19">
        <v>0</v>
      </c>
      <c r="I25" s="19">
        <f t="shared" ref="I25:I61" si="5">SUM(J25:K25)</f>
        <v>1698.8663986950248</v>
      </c>
      <c r="J25" s="19">
        <v>259.14911166534301</v>
      </c>
      <c r="K25" s="19">
        <f t="shared" ref="K25:K61" si="6">SUM(L25:U25)</f>
        <v>1439.7172870296818</v>
      </c>
      <c r="L25" s="19">
        <v>565.94139000852795</v>
      </c>
      <c r="M25" s="19">
        <v>170.914299782575</v>
      </c>
      <c r="N25" s="19">
        <v>651.6</v>
      </c>
      <c r="O25" s="19">
        <v>0</v>
      </c>
      <c r="P25" s="19">
        <v>0</v>
      </c>
      <c r="Q25" s="19">
        <v>0</v>
      </c>
      <c r="R25" s="19">
        <v>49.602923857867999</v>
      </c>
      <c r="S25" s="19">
        <v>1.65867338071066</v>
      </c>
      <c r="T25" s="19">
        <v>0</v>
      </c>
      <c r="U25" s="19">
        <v>0</v>
      </c>
      <c r="V25" s="16"/>
      <c r="W25" s="16"/>
      <c r="X25" s="16"/>
      <c r="Y25" s="16"/>
      <c r="Z25" s="16"/>
    </row>
    <row r="26" spans="1:26" ht="22.5">
      <c r="A26" s="17" t="s">
        <v>44</v>
      </c>
      <c r="B26" s="18" t="s">
        <v>45</v>
      </c>
      <c r="C26" s="18"/>
      <c r="D26" s="19">
        <f t="shared" si="2"/>
        <v>0</v>
      </c>
      <c r="E26" s="19">
        <f t="shared" si="3"/>
        <v>0</v>
      </c>
      <c r="F26" s="19">
        <f t="shared" si="4"/>
        <v>0</v>
      </c>
      <c r="G26" s="19">
        <v>0</v>
      </c>
      <c r="H26" s="19">
        <v>0</v>
      </c>
      <c r="I26" s="19">
        <f t="shared" si="5"/>
        <v>0</v>
      </c>
      <c r="J26" s="19">
        <v>0</v>
      </c>
      <c r="K26" s="19">
        <f t="shared" si="6"/>
        <v>0</v>
      </c>
      <c r="L26" s="19">
        <v>0</v>
      </c>
      <c r="M26" s="19">
        <v>0</v>
      </c>
      <c r="N26" s="19">
        <v>0</v>
      </c>
      <c r="O26" s="19">
        <v>0</v>
      </c>
      <c r="P26" s="19">
        <v>0</v>
      </c>
      <c r="Q26" s="19">
        <v>0</v>
      </c>
      <c r="R26" s="19">
        <v>0</v>
      </c>
      <c r="S26" s="19">
        <v>0</v>
      </c>
      <c r="T26" s="19">
        <v>0</v>
      </c>
      <c r="U26" s="19">
        <v>0</v>
      </c>
      <c r="V26" s="16"/>
      <c r="W26" s="16"/>
      <c r="X26" s="16"/>
      <c r="Y26" s="16"/>
      <c r="Z26" s="16"/>
    </row>
    <row r="27" spans="1:26" ht="33.75">
      <c r="A27" s="17" t="s">
        <v>46</v>
      </c>
      <c r="B27" s="18" t="s">
        <v>47</v>
      </c>
      <c r="C27" s="18"/>
      <c r="D27" s="19">
        <f t="shared" si="2"/>
        <v>8.6459815303554302E-2</v>
      </c>
      <c r="E27" s="19">
        <f t="shared" si="3"/>
        <v>883.65389632844654</v>
      </c>
      <c r="F27" s="19">
        <f t="shared" si="4"/>
        <v>0</v>
      </c>
      <c r="G27" s="19">
        <v>0</v>
      </c>
      <c r="H27" s="19">
        <v>0</v>
      </c>
      <c r="I27" s="19">
        <f t="shared" si="5"/>
        <v>883.65389632844654</v>
      </c>
      <c r="J27" s="19">
        <v>134.79466215179701</v>
      </c>
      <c r="K27" s="19">
        <f t="shared" si="6"/>
        <v>748.85923417664958</v>
      </c>
      <c r="L27" s="19">
        <v>405.96713908629403</v>
      </c>
      <c r="M27" s="19">
        <v>122.602076004061</v>
      </c>
      <c r="N27" s="19">
        <v>0</v>
      </c>
      <c r="O27" s="19">
        <v>199.8</v>
      </c>
      <c r="P27" s="19">
        <v>0</v>
      </c>
      <c r="Q27" s="19">
        <v>0</v>
      </c>
      <c r="R27" s="19">
        <v>11.5665868020305</v>
      </c>
      <c r="S27" s="19">
        <v>8.9234322842639795</v>
      </c>
      <c r="T27" s="19">
        <v>0</v>
      </c>
      <c r="U27" s="19">
        <v>0</v>
      </c>
      <c r="V27" s="16"/>
      <c r="W27" s="16"/>
      <c r="X27" s="16"/>
      <c r="Y27" s="16"/>
      <c r="Z27" s="16"/>
    </row>
    <row r="28" spans="1:26" ht="33.75">
      <c r="A28" s="17" t="s">
        <v>48</v>
      </c>
      <c r="B28" s="18" t="s">
        <v>49</v>
      </c>
      <c r="C28" s="18"/>
      <c r="D28" s="19">
        <f t="shared" si="2"/>
        <v>4.3542364634679143E-2</v>
      </c>
      <c r="E28" s="19">
        <f t="shared" si="3"/>
        <v>445.02038351227475</v>
      </c>
      <c r="F28" s="19">
        <f t="shared" si="4"/>
        <v>0</v>
      </c>
      <c r="G28" s="19">
        <v>0</v>
      </c>
      <c r="H28" s="19">
        <v>0</v>
      </c>
      <c r="I28" s="19">
        <f t="shared" si="5"/>
        <v>445.02038351227475</v>
      </c>
      <c r="J28" s="19">
        <v>67.884465281533394</v>
      </c>
      <c r="K28" s="19">
        <f t="shared" si="6"/>
        <v>377.13591823074137</v>
      </c>
      <c r="L28" s="19">
        <v>277.38326156345198</v>
      </c>
      <c r="M28" s="19">
        <v>83.769744992162401</v>
      </c>
      <c r="N28" s="19">
        <v>0</v>
      </c>
      <c r="O28" s="19">
        <v>0</v>
      </c>
      <c r="P28" s="19">
        <v>0</v>
      </c>
      <c r="Q28" s="19">
        <v>0</v>
      </c>
      <c r="R28" s="19">
        <v>13.2512487309645</v>
      </c>
      <c r="S28" s="19">
        <v>2.7316629441624398</v>
      </c>
      <c r="T28" s="19">
        <v>0</v>
      </c>
      <c r="U28" s="19">
        <v>0</v>
      </c>
      <c r="V28" s="16"/>
      <c r="W28" s="16"/>
      <c r="X28" s="16"/>
      <c r="Y28" s="16"/>
      <c r="Z28" s="16"/>
    </row>
    <row r="29" spans="1:26" ht="33.75">
      <c r="A29" s="17" t="s">
        <v>50</v>
      </c>
      <c r="B29" s="18" t="s">
        <v>51</v>
      </c>
      <c r="C29" s="18"/>
      <c r="D29" s="19">
        <f t="shared" si="2"/>
        <v>0.17416945853871682</v>
      </c>
      <c r="E29" s="19">
        <f t="shared" si="3"/>
        <v>1780.0815340491015</v>
      </c>
      <c r="F29" s="19">
        <f t="shared" si="4"/>
        <v>0</v>
      </c>
      <c r="G29" s="19">
        <v>0</v>
      </c>
      <c r="H29" s="19">
        <v>0</v>
      </c>
      <c r="I29" s="19">
        <f t="shared" si="5"/>
        <v>1780.0815340491015</v>
      </c>
      <c r="J29" s="19">
        <v>271.53786112613398</v>
      </c>
      <c r="K29" s="19">
        <f t="shared" si="6"/>
        <v>1508.5436729229675</v>
      </c>
      <c r="L29" s="19">
        <v>1109.53304625381</v>
      </c>
      <c r="M29" s="19">
        <v>335.07897996865</v>
      </c>
      <c r="N29" s="19">
        <v>0</v>
      </c>
      <c r="O29" s="19">
        <v>0</v>
      </c>
      <c r="P29" s="19">
        <v>0</v>
      </c>
      <c r="Q29" s="19">
        <v>0</v>
      </c>
      <c r="R29" s="19">
        <v>53.004994923857801</v>
      </c>
      <c r="S29" s="19">
        <v>10.926651776649701</v>
      </c>
      <c r="T29" s="19">
        <v>0</v>
      </c>
      <c r="U29" s="19">
        <v>0</v>
      </c>
      <c r="V29" s="16"/>
      <c r="W29" s="16"/>
      <c r="X29" s="16"/>
      <c r="Y29" s="16"/>
      <c r="Z29" s="16"/>
    </row>
    <row r="30" spans="1:26" ht="22.5">
      <c r="A30" s="17" t="s">
        <v>52</v>
      </c>
      <c r="B30" s="18" t="s">
        <v>53</v>
      </c>
      <c r="C30" s="18"/>
      <c r="D30" s="19">
        <f t="shared" si="2"/>
        <v>3.2596417733610113E-2</v>
      </c>
      <c r="E30" s="19">
        <f t="shared" si="3"/>
        <v>333.14842780458883</v>
      </c>
      <c r="F30" s="19">
        <f t="shared" si="4"/>
        <v>0</v>
      </c>
      <c r="G30" s="19">
        <v>0</v>
      </c>
      <c r="H30" s="19">
        <v>0</v>
      </c>
      <c r="I30" s="19">
        <f t="shared" si="5"/>
        <v>333.14842780458883</v>
      </c>
      <c r="J30" s="19">
        <v>50.8192516990051</v>
      </c>
      <c r="K30" s="19">
        <f t="shared" si="6"/>
        <v>282.32917610558371</v>
      </c>
      <c r="L30" s="19">
        <v>198.84104771573601</v>
      </c>
      <c r="M30" s="19">
        <v>60.049996410152303</v>
      </c>
      <c r="N30" s="19">
        <v>0</v>
      </c>
      <c r="O30" s="19">
        <v>0</v>
      </c>
      <c r="P30" s="19">
        <v>0</v>
      </c>
      <c r="Q30" s="19">
        <v>0</v>
      </c>
      <c r="R30" s="19">
        <v>18.846700507614202</v>
      </c>
      <c r="S30" s="19">
        <v>4.5914314720812097</v>
      </c>
      <c r="T30" s="19">
        <v>0</v>
      </c>
      <c r="U30" s="19">
        <v>0</v>
      </c>
      <c r="V30" s="16"/>
      <c r="W30" s="16"/>
      <c r="X30" s="16"/>
      <c r="Y30" s="16"/>
      <c r="Z30" s="16"/>
    </row>
    <row r="31" spans="1:26" ht="15">
      <c r="A31" s="17" t="s">
        <v>54</v>
      </c>
      <c r="B31" s="18" t="s">
        <v>55</v>
      </c>
      <c r="C31" s="18"/>
      <c r="D31" s="19">
        <f t="shared" si="2"/>
        <v>0.26125418780807469</v>
      </c>
      <c r="E31" s="19">
        <f t="shared" si="3"/>
        <v>2670.1223010736467</v>
      </c>
      <c r="F31" s="19">
        <f t="shared" si="4"/>
        <v>0</v>
      </c>
      <c r="G31" s="19">
        <v>0</v>
      </c>
      <c r="H31" s="19">
        <v>0</v>
      </c>
      <c r="I31" s="19">
        <f t="shared" si="5"/>
        <v>2670.1223010736467</v>
      </c>
      <c r="J31" s="19">
        <v>407.3067916892</v>
      </c>
      <c r="K31" s="19">
        <f t="shared" si="6"/>
        <v>2262.8155093844466</v>
      </c>
      <c r="L31" s="19">
        <v>1664.29956938071</v>
      </c>
      <c r="M31" s="19">
        <v>502.61846995297498</v>
      </c>
      <c r="N31" s="19">
        <v>0</v>
      </c>
      <c r="O31" s="19">
        <v>0</v>
      </c>
      <c r="P31" s="19">
        <v>0</v>
      </c>
      <c r="Q31" s="19">
        <v>0</v>
      </c>
      <c r="R31" s="19">
        <v>79.507492385786904</v>
      </c>
      <c r="S31" s="19">
        <v>16.389977664974602</v>
      </c>
      <c r="T31" s="19">
        <v>0</v>
      </c>
      <c r="U31" s="19">
        <v>0</v>
      </c>
      <c r="V31" s="16"/>
      <c r="W31" s="16"/>
      <c r="X31" s="16"/>
      <c r="Y31" s="16"/>
      <c r="Z31" s="16"/>
    </row>
    <row r="32" spans="1:26" ht="22.5">
      <c r="A32" s="17" t="s">
        <v>56</v>
      </c>
      <c r="B32" s="18" t="s">
        <v>57</v>
      </c>
      <c r="C32" s="18"/>
      <c r="D32" s="19">
        <f t="shared" si="2"/>
        <v>0.26125418780807469</v>
      </c>
      <c r="E32" s="19">
        <f t="shared" si="3"/>
        <v>2670.1223010736467</v>
      </c>
      <c r="F32" s="19">
        <f t="shared" si="4"/>
        <v>0</v>
      </c>
      <c r="G32" s="19">
        <v>0</v>
      </c>
      <c r="H32" s="19">
        <v>0</v>
      </c>
      <c r="I32" s="19">
        <f t="shared" si="5"/>
        <v>2670.1223010736467</v>
      </c>
      <c r="J32" s="19">
        <v>407.3067916892</v>
      </c>
      <c r="K32" s="19">
        <f t="shared" si="6"/>
        <v>2262.8155093844466</v>
      </c>
      <c r="L32" s="19">
        <v>1664.29956938071</v>
      </c>
      <c r="M32" s="19">
        <v>502.61846995297498</v>
      </c>
      <c r="N32" s="19">
        <v>0</v>
      </c>
      <c r="O32" s="19">
        <v>0</v>
      </c>
      <c r="P32" s="19">
        <v>0</v>
      </c>
      <c r="Q32" s="19">
        <v>0</v>
      </c>
      <c r="R32" s="19">
        <v>79.507492385786904</v>
      </c>
      <c r="S32" s="19">
        <v>16.389977664974602</v>
      </c>
      <c r="T32" s="19">
        <v>0</v>
      </c>
      <c r="U32" s="19">
        <v>0</v>
      </c>
      <c r="V32" s="16"/>
      <c r="W32" s="16"/>
      <c r="X32" s="16"/>
      <c r="Y32" s="16"/>
      <c r="Z32" s="16"/>
    </row>
    <row r="33" spans="1:26" ht="22.5">
      <c r="A33" s="17" t="s">
        <v>58</v>
      </c>
      <c r="B33" s="18" t="s">
        <v>59</v>
      </c>
      <c r="C33" s="18"/>
      <c r="D33" s="19">
        <f t="shared" si="2"/>
        <v>9.4051507610906915E-2</v>
      </c>
      <c r="E33" s="19">
        <f t="shared" si="3"/>
        <v>961.24402838651315</v>
      </c>
      <c r="F33" s="19">
        <f t="shared" si="4"/>
        <v>0</v>
      </c>
      <c r="G33" s="19">
        <v>0</v>
      </c>
      <c r="H33" s="19">
        <v>0</v>
      </c>
      <c r="I33" s="19">
        <f t="shared" si="5"/>
        <v>961.24402838651315</v>
      </c>
      <c r="J33" s="19">
        <v>146.63044500811199</v>
      </c>
      <c r="K33" s="19">
        <f t="shared" si="6"/>
        <v>814.61358337840113</v>
      </c>
      <c r="L33" s="19">
        <v>599.14784497705602</v>
      </c>
      <c r="M33" s="19">
        <v>180.94264918307101</v>
      </c>
      <c r="N33" s="19">
        <v>0</v>
      </c>
      <c r="O33" s="19">
        <v>0</v>
      </c>
      <c r="P33" s="19">
        <v>0</v>
      </c>
      <c r="Q33" s="19">
        <v>0</v>
      </c>
      <c r="R33" s="19">
        <v>28.6226972588832</v>
      </c>
      <c r="S33" s="19">
        <v>5.9003919593908503</v>
      </c>
      <c r="T33" s="19">
        <v>0</v>
      </c>
      <c r="U33" s="19">
        <v>0</v>
      </c>
      <c r="V33" s="16"/>
      <c r="W33" s="16"/>
      <c r="X33" s="16"/>
      <c r="Y33" s="16"/>
      <c r="Z33" s="16"/>
    </row>
    <row r="34" spans="1:26" ht="22.5">
      <c r="A34" s="17" t="s">
        <v>60</v>
      </c>
      <c r="B34" s="18" t="s">
        <v>61</v>
      </c>
      <c r="C34" s="18"/>
      <c r="D34" s="19">
        <f t="shared" si="2"/>
        <v>0.52250837561614949</v>
      </c>
      <c r="E34" s="19">
        <f t="shared" si="3"/>
        <v>5340.2446021472942</v>
      </c>
      <c r="F34" s="19">
        <f t="shared" si="4"/>
        <v>0</v>
      </c>
      <c r="G34" s="19">
        <v>0</v>
      </c>
      <c r="H34" s="19">
        <v>0</v>
      </c>
      <c r="I34" s="19">
        <f t="shared" si="5"/>
        <v>5340.2446021472942</v>
      </c>
      <c r="J34" s="19">
        <v>814.61358337840102</v>
      </c>
      <c r="K34" s="19">
        <f t="shared" si="6"/>
        <v>4525.6310187688932</v>
      </c>
      <c r="L34" s="19">
        <v>3328.5991387614199</v>
      </c>
      <c r="M34" s="19">
        <v>1005.23693990595</v>
      </c>
      <c r="N34" s="19">
        <v>0</v>
      </c>
      <c r="O34" s="19">
        <v>0</v>
      </c>
      <c r="P34" s="19">
        <v>0</v>
      </c>
      <c r="Q34" s="19">
        <v>0</v>
      </c>
      <c r="R34" s="19">
        <v>159.01498477157401</v>
      </c>
      <c r="S34" s="19">
        <v>32.779955329949203</v>
      </c>
      <c r="T34" s="19">
        <v>0</v>
      </c>
      <c r="U34" s="19">
        <v>0</v>
      </c>
      <c r="V34" s="16"/>
      <c r="W34" s="16"/>
      <c r="X34" s="16"/>
      <c r="Y34" s="16"/>
      <c r="Z34" s="16"/>
    </row>
    <row r="35" spans="1:26" ht="33.75">
      <c r="A35" s="17" t="s">
        <v>62</v>
      </c>
      <c r="B35" s="18" t="s">
        <v>63</v>
      </c>
      <c r="C35" s="18"/>
      <c r="D35" s="19">
        <f t="shared" si="2"/>
        <v>4.7025753805453457E-2</v>
      </c>
      <c r="E35" s="19">
        <f t="shared" si="3"/>
        <v>480.62201419325652</v>
      </c>
      <c r="F35" s="19">
        <f t="shared" si="4"/>
        <v>0</v>
      </c>
      <c r="G35" s="19">
        <v>0</v>
      </c>
      <c r="H35" s="19">
        <v>0</v>
      </c>
      <c r="I35" s="19">
        <f t="shared" si="5"/>
        <v>480.62201419325652</v>
      </c>
      <c r="J35" s="19">
        <v>73.315222504056095</v>
      </c>
      <c r="K35" s="19">
        <f t="shared" si="6"/>
        <v>407.30679168920045</v>
      </c>
      <c r="L35" s="19">
        <v>299.57392248852801</v>
      </c>
      <c r="M35" s="19">
        <v>90.471324591535407</v>
      </c>
      <c r="N35" s="19">
        <v>0</v>
      </c>
      <c r="O35" s="19">
        <v>0</v>
      </c>
      <c r="P35" s="19">
        <v>0</v>
      </c>
      <c r="Q35" s="19">
        <v>0</v>
      </c>
      <c r="R35" s="19">
        <v>14.3113486294416</v>
      </c>
      <c r="S35" s="19">
        <v>2.95019597969543</v>
      </c>
      <c r="T35" s="19">
        <v>0</v>
      </c>
      <c r="U35" s="19">
        <v>0</v>
      </c>
      <c r="V35" s="16"/>
      <c r="W35" s="16"/>
      <c r="X35" s="16"/>
      <c r="Y35" s="16"/>
      <c r="Z35" s="16"/>
    </row>
    <row r="36" spans="1:26" ht="33.75">
      <c r="A36" s="17" t="s">
        <v>64</v>
      </c>
      <c r="B36" s="18" t="s">
        <v>65</v>
      </c>
      <c r="C36" s="18"/>
      <c r="D36" s="19">
        <f t="shared" si="2"/>
        <v>0</v>
      </c>
      <c r="E36" s="19">
        <f t="shared" si="3"/>
        <v>0</v>
      </c>
      <c r="F36" s="19">
        <f t="shared" si="4"/>
        <v>0</v>
      </c>
      <c r="G36" s="19">
        <v>0</v>
      </c>
      <c r="H36" s="19">
        <v>0</v>
      </c>
      <c r="I36" s="19">
        <f t="shared" si="5"/>
        <v>0</v>
      </c>
      <c r="J36" s="19">
        <v>0</v>
      </c>
      <c r="K36" s="19">
        <f t="shared" si="6"/>
        <v>0</v>
      </c>
      <c r="L36" s="19">
        <v>0</v>
      </c>
      <c r="M36" s="19">
        <v>0</v>
      </c>
      <c r="N36" s="19">
        <v>0</v>
      </c>
      <c r="O36" s="19">
        <v>0</v>
      </c>
      <c r="P36" s="19">
        <v>0</v>
      </c>
      <c r="Q36" s="19">
        <v>0</v>
      </c>
      <c r="R36" s="19">
        <v>0</v>
      </c>
      <c r="S36" s="19">
        <v>0</v>
      </c>
      <c r="T36" s="19">
        <v>0</v>
      </c>
      <c r="U36" s="19">
        <v>0</v>
      </c>
      <c r="V36" s="16"/>
      <c r="W36" s="16"/>
      <c r="X36" s="16"/>
      <c r="Y36" s="16"/>
      <c r="Z36" s="16"/>
    </row>
    <row r="37" spans="1:26" ht="33.75">
      <c r="A37" s="17" t="s">
        <v>66</v>
      </c>
      <c r="B37" s="18" t="s">
        <v>67</v>
      </c>
      <c r="C37" s="18"/>
      <c r="D37" s="19">
        <f t="shared" si="2"/>
        <v>1.0450167512322988</v>
      </c>
      <c r="E37" s="19">
        <f t="shared" si="3"/>
        <v>10680.489204294587</v>
      </c>
      <c r="F37" s="19">
        <f t="shared" si="4"/>
        <v>0</v>
      </c>
      <c r="G37" s="19">
        <v>0</v>
      </c>
      <c r="H37" s="19">
        <v>0</v>
      </c>
      <c r="I37" s="19">
        <f t="shared" si="5"/>
        <v>10680.489204294587</v>
      </c>
      <c r="J37" s="19">
        <v>1629.2271667568</v>
      </c>
      <c r="K37" s="19">
        <f t="shared" si="6"/>
        <v>9051.2620375377865</v>
      </c>
      <c r="L37" s="19">
        <v>6657.1982775228398</v>
      </c>
      <c r="M37" s="19">
        <v>2010.4738798118999</v>
      </c>
      <c r="N37" s="19">
        <v>0</v>
      </c>
      <c r="O37" s="19">
        <v>0</v>
      </c>
      <c r="P37" s="19">
        <v>0</v>
      </c>
      <c r="Q37" s="19">
        <v>0</v>
      </c>
      <c r="R37" s="19">
        <v>318.02996954314699</v>
      </c>
      <c r="S37" s="19">
        <v>65.559910659898506</v>
      </c>
      <c r="T37" s="19">
        <v>0</v>
      </c>
      <c r="U37" s="19">
        <v>0</v>
      </c>
      <c r="V37" s="16"/>
      <c r="W37" s="16"/>
      <c r="X37" s="16"/>
      <c r="Y37" s="16"/>
      <c r="Z37" s="16"/>
    </row>
    <row r="38" spans="1:26" ht="33.75">
      <c r="A38" s="17" t="s">
        <v>68</v>
      </c>
      <c r="B38" s="18" t="s">
        <v>69</v>
      </c>
      <c r="C38" s="18"/>
      <c r="D38" s="19">
        <f t="shared" si="2"/>
        <v>0</v>
      </c>
      <c r="E38" s="19">
        <f t="shared" si="3"/>
        <v>0</v>
      </c>
      <c r="F38" s="19">
        <f t="shared" si="4"/>
        <v>0</v>
      </c>
      <c r="G38" s="19">
        <v>0</v>
      </c>
      <c r="H38" s="19">
        <v>0</v>
      </c>
      <c r="I38" s="19">
        <f t="shared" si="5"/>
        <v>0</v>
      </c>
      <c r="J38" s="19">
        <v>0</v>
      </c>
      <c r="K38" s="19">
        <f t="shared" si="6"/>
        <v>0</v>
      </c>
      <c r="L38" s="19">
        <v>0</v>
      </c>
      <c r="M38" s="19">
        <v>0</v>
      </c>
      <c r="N38" s="19">
        <v>0</v>
      </c>
      <c r="O38" s="19">
        <v>0</v>
      </c>
      <c r="P38" s="19">
        <v>0</v>
      </c>
      <c r="Q38" s="19">
        <v>0</v>
      </c>
      <c r="R38" s="19">
        <v>0</v>
      </c>
      <c r="S38" s="19">
        <v>0</v>
      </c>
      <c r="T38" s="19">
        <v>0</v>
      </c>
      <c r="U38" s="19">
        <v>0</v>
      </c>
      <c r="V38" s="16"/>
      <c r="W38" s="16"/>
      <c r="X38" s="16"/>
      <c r="Y38" s="16"/>
      <c r="Z38" s="16"/>
    </row>
    <row r="39" spans="1:26" ht="33.75">
      <c r="A39" s="17" t="s">
        <v>70</v>
      </c>
      <c r="B39" s="18" t="s">
        <v>71</v>
      </c>
      <c r="C39" s="18"/>
      <c r="D39" s="19">
        <f t="shared" si="2"/>
        <v>0</v>
      </c>
      <c r="E39" s="19">
        <f t="shared" si="3"/>
        <v>0</v>
      </c>
      <c r="F39" s="19">
        <f t="shared" si="4"/>
        <v>0</v>
      </c>
      <c r="G39" s="19">
        <v>0</v>
      </c>
      <c r="H39" s="19">
        <v>0</v>
      </c>
      <c r="I39" s="19">
        <f t="shared" si="5"/>
        <v>0</v>
      </c>
      <c r="J39" s="19">
        <v>0</v>
      </c>
      <c r="K39" s="19">
        <f t="shared" si="6"/>
        <v>0</v>
      </c>
      <c r="L39" s="19">
        <v>0</v>
      </c>
      <c r="M39" s="19">
        <v>0</v>
      </c>
      <c r="N39" s="19">
        <v>0</v>
      </c>
      <c r="O39" s="19">
        <v>0</v>
      </c>
      <c r="P39" s="19">
        <v>0</v>
      </c>
      <c r="Q39" s="19">
        <v>0</v>
      </c>
      <c r="R39" s="19">
        <v>0</v>
      </c>
      <c r="S39" s="19">
        <v>0</v>
      </c>
      <c r="T39" s="19">
        <v>0</v>
      </c>
      <c r="U39" s="19">
        <v>0</v>
      </c>
      <c r="V39" s="16"/>
      <c r="W39" s="16"/>
      <c r="X39" s="16"/>
      <c r="Y39" s="16"/>
      <c r="Z39" s="16"/>
    </row>
    <row r="40" spans="1:26" ht="33.75">
      <c r="A40" s="17" t="s">
        <v>72</v>
      </c>
      <c r="B40" s="18" t="s">
        <v>73</v>
      </c>
      <c r="C40" s="18"/>
      <c r="D40" s="19">
        <f t="shared" si="2"/>
        <v>0.52250837561614949</v>
      </c>
      <c r="E40" s="19">
        <f t="shared" si="3"/>
        <v>5340.2446021472942</v>
      </c>
      <c r="F40" s="19">
        <f t="shared" si="4"/>
        <v>0</v>
      </c>
      <c r="G40" s="19">
        <v>0</v>
      </c>
      <c r="H40" s="19">
        <v>0</v>
      </c>
      <c r="I40" s="19">
        <f t="shared" si="5"/>
        <v>5340.2446021472942</v>
      </c>
      <c r="J40" s="19">
        <v>814.61358337840102</v>
      </c>
      <c r="K40" s="19">
        <f t="shared" si="6"/>
        <v>4525.6310187688932</v>
      </c>
      <c r="L40" s="19">
        <v>3328.5991387614199</v>
      </c>
      <c r="M40" s="19">
        <v>1005.23693990595</v>
      </c>
      <c r="N40" s="19">
        <v>0</v>
      </c>
      <c r="O40" s="19">
        <v>0</v>
      </c>
      <c r="P40" s="19">
        <v>0</v>
      </c>
      <c r="Q40" s="19">
        <v>0</v>
      </c>
      <c r="R40" s="19">
        <v>159.01498477157401</v>
      </c>
      <c r="S40" s="19">
        <v>32.779955329949203</v>
      </c>
      <c r="T40" s="19">
        <v>0</v>
      </c>
      <c r="U40" s="19">
        <v>0</v>
      </c>
      <c r="V40" s="16"/>
      <c r="W40" s="16"/>
      <c r="X40" s="16"/>
      <c r="Y40" s="16"/>
      <c r="Z40" s="16"/>
    </row>
    <row r="41" spans="1:26" ht="33.75">
      <c r="A41" s="17" t="s">
        <v>74</v>
      </c>
      <c r="B41" s="18" t="s">
        <v>75</v>
      </c>
      <c r="C41" s="18"/>
      <c r="D41" s="19">
        <f t="shared" si="2"/>
        <v>0.33636483145233403</v>
      </c>
      <c r="E41" s="19">
        <f t="shared" si="3"/>
        <v>3437.783123375435</v>
      </c>
      <c r="F41" s="19">
        <f t="shared" si="4"/>
        <v>0</v>
      </c>
      <c r="G41" s="19">
        <v>0</v>
      </c>
      <c r="H41" s="19">
        <v>0</v>
      </c>
      <c r="I41" s="19">
        <f t="shared" si="5"/>
        <v>3437.783123375435</v>
      </c>
      <c r="J41" s="19">
        <v>524.40759509116799</v>
      </c>
      <c r="K41" s="19">
        <f t="shared" si="6"/>
        <v>2913.3755282842671</v>
      </c>
      <c r="L41" s="19">
        <v>2154.1113502538101</v>
      </c>
      <c r="M41" s="19">
        <v>650.54162777664999</v>
      </c>
      <c r="N41" s="19">
        <v>0</v>
      </c>
      <c r="O41" s="19">
        <v>0</v>
      </c>
      <c r="P41" s="19">
        <v>0</v>
      </c>
      <c r="Q41" s="19">
        <v>0</v>
      </c>
      <c r="R41" s="19">
        <v>61.373725888324898</v>
      </c>
      <c r="S41" s="19">
        <v>47.348824365482201</v>
      </c>
      <c r="T41" s="19">
        <v>0</v>
      </c>
      <c r="U41" s="19">
        <v>0</v>
      </c>
      <c r="V41" s="16"/>
      <c r="W41" s="16"/>
      <c r="X41" s="16"/>
      <c r="Y41" s="16"/>
      <c r="Z41" s="16"/>
    </row>
    <row r="42" spans="1:26" ht="33.75">
      <c r="A42" s="17" t="s">
        <v>76</v>
      </c>
      <c r="B42" s="18" t="s">
        <v>77</v>
      </c>
      <c r="C42" s="18"/>
      <c r="D42" s="19">
        <f t="shared" si="2"/>
        <v>1.0450167512322988</v>
      </c>
      <c r="E42" s="19">
        <f t="shared" si="3"/>
        <v>10680.489204294587</v>
      </c>
      <c r="F42" s="19">
        <f t="shared" si="4"/>
        <v>0</v>
      </c>
      <c r="G42" s="19">
        <v>0</v>
      </c>
      <c r="H42" s="19">
        <v>0</v>
      </c>
      <c r="I42" s="19">
        <f t="shared" si="5"/>
        <v>10680.489204294587</v>
      </c>
      <c r="J42" s="19">
        <v>1629.2271667568</v>
      </c>
      <c r="K42" s="19">
        <f t="shared" si="6"/>
        <v>9051.2620375377865</v>
      </c>
      <c r="L42" s="19">
        <v>6657.1982775228398</v>
      </c>
      <c r="M42" s="19">
        <v>2010.4738798118999</v>
      </c>
      <c r="N42" s="19">
        <v>0</v>
      </c>
      <c r="O42" s="19">
        <v>0</v>
      </c>
      <c r="P42" s="19">
        <v>0</v>
      </c>
      <c r="Q42" s="19">
        <v>0</v>
      </c>
      <c r="R42" s="19">
        <v>318.02996954314699</v>
      </c>
      <c r="S42" s="19">
        <v>65.559910659898506</v>
      </c>
      <c r="T42" s="19">
        <v>0</v>
      </c>
      <c r="U42" s="19">
        <v>0</v>
      </c>
      <c r="V42" s="16"/>
      <c r="W42" s="16"/>
      <c r="X42" s="16"/>
      <c r="Y42" s="16"/>
      <c r="Z42" s="16"/>
    </row>
    <row r="43" spans="1:26" ht="22.5">
      <c r="A43" s="17" t="s">
        <v>78</v>
      </c>
      <c r="B43" s="18" t="s">
        <v>79</v>
      </c>
      <c r="C43" s="18"/>
      <c r="D43" s="19">
        <f t="shared" si="2"/>
        <v>0</v>
      </c>
      <c r="E43" s="19">
        <f t="shared" si="3"/>
        <v>0</v>
      </c>
      <c r="F43" s="19">
        <f t="shared" si="4"/>
        <v>0</v>
      </c>
      <c r="G43" s="19">
        <v>0</v>
      </c>
      <c r="H43" s="19">
        <v>0</v>
      </c>
      <c r="I43" s="19">
        <f t="shared" si="5"/>
        <v>0</v>
      </c>
      <c r="J43" s="19">
        <v>0</v>
      </c>
      <c r="K43" s="19">
        <f t="shared" si="6"/>
        <v>0</v>
      </c>
      <c r="L43" s="19">
        <v>0</v>
      </c>
      <c r="M43" s="19">
        <v>0</v>
      </c>
      <c r="N43" s="19">
        <v>0</v>
      </c>
      <c r="O43" s="19">
        <v>0</v>
      </c>
      <c r="P43" s="19">
        <v>0</v>
      </c>
      <c r="Q43" s="19">
        <v>0</v>
      </c>
      <c r="R43" s="19">
        <v>0</v>
      </c>
      <c r="S43" s="19">
        <v>0</v>
      </c>
      <c r="T43" s="19">
        <v>0</v>
      </c>
      <c r="U43" s="19">
        <v>0</v>
      </c>
      <c r="V43" s="16"/>
      <c r="W43" s="16"/>
      <c r="X43" s="16"/>
      <c r="Y43" s="16"/>
      <c r="Z43" s="16"/>
    </row>
    <row r="44" spans="1:26" ht="22.5">
      <c r="A44" s="17" t="s">
        <v>80</v>
      </c>
      <c r="B44" s="18" t="s">
        <v>81</v>
      </c>
      <c r="C44" s="18"/>
      <c r="D44" s="19">
        <f t="shared" si="2"/>
        <v>0</v>
      </c>
      <c r="E44" s="19">
        <f t="shared" si="3"/>
        <v>0</v>
      </c>
      <c r="F44" s="19">
        <f t="shared" si="4"/>
        <v>0</v>
      </c>
      <c r="G44" s="19">
        <v>0</v>
      </c>
      <c r="H44" s="19">
        <v>0</v>
      </c>
      <c r="I44" s="19">
        <f t="shared" si="5"/>
        <v>0</v>
      </c>
      <c r="J44" s="19">
        <v>0</v>
      </c>
      <c r="K44" s="19">
        <f t="shared" si="6"/>
        <v>0</v>
      </c>
      <c r="L44" s="19">
        <v>0</v>
      </c>
      <c r="M44" s="19">
        <v>0</v>
      </c>
      <c r="N44" s="19">
        <v>0</v>
      </c>
      <c r="O44" s="19">
        <v>0</v>
      </c>
      <c r="P44" s="19">
        <v>0</v>
      </c>
      <c r="Q44" s="19">
        <v>0</v>
      </c>
      <c r="R44" s="19">
        <v>0</v>
      </c>
      <c r="S44" s="19">
        <v>0</v>
      </c>
      <c r="T44" s="19">
        <v>0</v>
      </c>
      <c r="U44" s="19">
        <v>0</v>
      </c>
      <c r="V44" s="16"/>
      <c r="W44" s="16"/>
      <c r="X44" s="16"/>
      <c r="Y44" s="16"/>
      <c r="Z44" s="16"/>
    </row>
    <row r="45" spans="1:26" ht="22.5">
      <c r="A45" s="17" t="s">
        <v>82</v>
      </c>
      <c r="B45" s="18" t="s">
        <v>83</v>
      </c>
      <c r="C45" s="18"/>
      <c r="D45" s="19">
        <f t="shared" si="2"/>
        <v>0</v>
      </c>
      <c r="E45" s="19">
        <f t="shared" si="3"/>
        <v>0</v>
      </c>
      <c r="F45" s="19">
        <f t="shared" si="4"/>
        <v>0</v>
      </c>
      <c r="G45" s="19">
        <v>0</v>
      </c>
      <c r="H45" s="19">
        <v>0</v>
      </c>
      <c r="I45" s="19">
        <f t="shared" si="5"/>
        <v>0</v>
      </c>
      <c r="J45" s="19">
        <v>0</v>
      </c>
      <c r="K45" s="19">
        <f t="shared" si="6"/>
        <v>0</v>
      </c>
      <c r="L45" s="19">
        <v>0</v>
      </c>
      <c r="M45" s="19">
        <v>0</v>
      </c>
      <c r="N45" s="19">
        <v>0</v>
      </c>
      <c r="O45" s="19">
        <v>0</v>
      </c>
      <c r="P45" s="19">
        <v>0</v>
      </c>
      <c r="Q45" s="19">
        <v>0</v>
      </c>
      <c r="R45" s="19">
        <v>0</v>
      </c>
      <c r="S45" s="19">
        <v>0</v>
      </c>
      <c r="T45" s="19">
        <v>0</v>
      </c>
      <c r="U45" s="19">
        <v>0</v>
      </c>
      <c r="V45" s="16"/>
      <c r="W45" s="16"/>
      <c r="X45" s="16"/>
      <c r="Y45" s="16"/>
      <c r="Z45" s="16"/>
    </row>
    <row r="46" spans="1:26" ht="45">
      <c r="A46" s="17" t="s">
        <v>84</v>
      </c>
      <c r="B46" s="18" t="s">
        <v>85</v>
      </c>
      <c r="C46" s="18"/>
      <c r="D46" s="19">
        <f t="shared" si="2"/>
        <v>0.11044564439243319</v>
      </c>
      <c r="E46" s="19">
        <f t="shared" si="3"/>
        <v>1128.7986639484243</v>
      </c>
      <c r="F46" s="19">
        <f t="shared" si="4"/>
        <v>0</v>
      </c>
      <c r="G46" s="19">
        <v>0</v>
      </c>
      <c r="H46" s="19">
        <v>0</v>
      </c>
      <c r="I46" s="19">
        <f t="shared" si="5"/>
        <v>1128.7986639484243</v>
      </c>
      <c r="J46" s="19">
        <v>172.18962670399699</v>
      </c>
      <c r="K46" s="19">
        <f t="shared" si="6"/>
        <v>956.60903724442721</v>
      </c>
      <c r="L46" s="19">
        <v>713.83936129949302</v>
      </c>
      <c r="M46" s="19">
        <v>215.579487112447</v>
      </c>
      <c r="N46" s="19">
        <v>0</v>
      </c>
      <c r="O46" s="19">
        <v>0</v>
      </c>
      <c r="P46" s="19">
        <v>0</v>
      </c>
      <c r="Q46" s="19">
        <v>0</v>
      </c>
      <c r="R46" s="19">
        <v>21.726862944162399</v>
      </c>
      <c r="S46" s="19">
        <v>5.4633258883248601</v>
      </c>
      <c r="T46" s="19">
        <v>0</v>
      </c>
      <c r="U46" s="19">
        <v>0</v>
      </c>
      <c r="V46" s="16"/>
      <c r="W46" s="16"/>
      <c r="X46" s="16"/>
      <c r="Y46" s="16"/>
      <c r="Z46" s="16"/>
    </row>
    <row r="47" spans="1:26" ht="45">
      <c r="A47" s="17" t="s">
        <v>86</v>
      </c>
      <c r="B47" s="18" t="s">
        <v>87</v>
      </c>
      <c r="C47" s="18"/>
      <c r="D47" s="19">
        <f t="shared" si="2"/>
        <v>4.9700539976594932E-2</v>
      </c>
      <c r="E47" s="19">
        <f t="shared" si="3"/>
        <v>507.95939877679086</v>
      </c>
      <c r="F47" s="19">
        <f t="shared" si="4"/>
        <v>0</v>
      </c>
      <c r="G47" s="19">
        <v>0</v>
      </c>
      <c r="H47" s="19">
        <v>0</v>
      </c>
      <c r="I47" s="19">
        <f t="shared" si="5"/>
        <v>507.95939877679086</v>
      </c>
      <c r="J47" s="19">
        <v>77.485332016798594</v>
      </c>
      <c r="K47" s="19">
        <f t="shared" si="6"/>
        <v>430.47406675999224</v>
      </c>
      <c r="L47" s="19">
        <v>321.22771258477201</v>
      </c>
      <c r="M47" s="19">
        <v>97.010769200601004</v>
      </c>
      <c r="N47" s="19">
        <v>0</v>
      </c>
      <c r="O47" s="19">
        <v>0</v>
      </c>
      <c r="P47" s="19">
        <v>0</v>
      </c>
      <c r="Q47" s="19">
        <v>0</v>
      </c>
      <c r="R47" s="19">
        <v>9.7770883248731</v>
      </c>
      <c r="S47" s="19">
        <v>2.45849664974619</v>
      </c>
      <c r="T47" s="19">
        <v>0</v>
      </c>
      <c r="U47" s="19">
        <v>0</v>
      </c>
      <c r="V47" s="16"/>
      <c r="W47" s="16"/>
      <c r="X47" s="16"/>
      <c r="Y47" s="16"/>
      <c r="Z47" s="16"/>
    </row>
    <row r="48" spans="1:26" ht="22.5">
      <c r="A48" s="17" t="s">
        <v>88</v>
      </c>
      <c r="B48" s="18" t="s">
        <v>89</v>
      </c>
      <c r="C48" s="18"/>
      <c r="D48" s="19">
        <f t="shared" si="2"/>
        <v>3.6223904925635902E-2</v>
      </c>
      <c r="E48" s="19">
        <f t="shared" si="3"/>
        <v>370.22279790196922</v>
      </c>
      <c r="F48" s="19">
        <f t="shared" si="4"/>
        <v>0</v>
      </c>
      <c r="G48" s="19">
        <v>0</v>
      </c>
      <c r="H48" s="19">
        <v>0</v>
      </c>
      <c r="I48" s="19">
        <f t="shared" si="5"/>
        <v>370.22279790196922</v>
      </c>
      <c r="J48" s="19">
        <v>56.4746640867411</v>
      </c>
      <c r="K48" s="19">
        <f t="shared" si="6"/>
        <v>313.74813381522813</v>
      </c>
      <c r="L48" s="19">
        <v>231.981222335025</v>
      </c>
      <c r="M48" s="19">
        <v>70.058329145177694</v>
      </c>
      <c r="N48" s="19">
        <v>0</v>
      </c>
      <c r="O48" s="19">
        <v>0</v>
      </c>
      <c r="P48" s="19">
        <v>0</v>
      </c>
      <c r="Q48" s="19">
        <v>0</v>
      </c>
      <c r="R48" s="19">
        <v>6.6094781725888501</v>
      </c>
      <c r="S48" s="19">
        <v>5.0991041624365696</v>
      </c>
      <c r="T48" s="19">
        <v>0</v>
      </c>
      <c r="U48" s="19">
        <v>0</v>
      </c>
      <c r="V48" s="16"/>
      <c r="W48" s="16"/>
      <c r="X48" s="16"/>
      <c r="Y48" s="16"/>
      <c r="Z48" s="16"/>
    </row>
    <row r="49" spans="1:26" ht="56.25">
      <c r="A49" s="17" t="s">
        <v>90</v>
      </c>
      <c r="B49" s="18" t="s">
        <v>91</v>
      </c>
      <c r="C49" s="18"/>
      <c r="D49" s="19">
        <f t="shared" si="2"/>
        <v>0.26506954654183923</v>
      </c>
      <c r="E49" s="19">
        <f t="shared" si="3"/>
        <v>2709.1167934762138</v>
      </c>
      <c r="F49" s="19">
        <f t="shared" si="4"/>
        <v>0</v>
      </c>
      <c r="G49" s="19">
        <v>0</v>
      </c>
      <c r="H49" s="19">
        <v>0</v>
      </c>
      <c r="I49" s="19">
        <f t="shared" si="5"/>
        <v>2709.1167934762138</v>
      </c>
      <c r="J49" s="19">
        <v>413.25510408959201</v>
      </c>
      <c r="K49" s="19">
        <f t="shared" si="6"/>
        <v>2295.8616893866219</v>
      </c>
      <c r="L49" s="19">
        <v>1713.21446711878</v>
      </c>
      <c r="M49" s="19">
        <v>517.39076906987202</v>
      </c>
      <c r="N49" s="19">
        <v>0</v>
      </c>
      <c r="O49" s="19">
        <v>0</v>
      </c>
      <c r="P49" s="19">
        <v>0</v>
      </c>
      <c r="Q49" s="19">
        <v>0</v>
      </c>
      <c r="R49" s="19">
        <v>52.144471065989798</v>
      </c>
      <c r="S49" s="19">
        <v>13.111982131979699</v>
      </c>
      <c r="T49" s="19">
        <v>0</v>
      </c>
      <c r="U49" s="19">
        <v>0</v>
      </c>
      <c r="V49" s="16"/>
      <c r="W49" s="16"/>
      <c r="X49" s="16"/>
      <c r="Y49" s="16"/>
      <c r="Z49" s="16"/>
    </row>
    <row r="50" spans="1:26" ht="56.25">
      <c r="A50" s="17" t="s">
        <v>92</v>
      </c>
      <c r="B50" s="18" t="s">
        <v>93</v>
      </c>
      <c r="C50" s="18"/>
      <c r="D50" s="19">
        <f t="shared" si="2"/>
        <v>0.19880215990638003</v>
      </c>
      <c r="E50" s="19">
        <f t="shared" si="3"/>
        <v>2031.8375951071664</v>
      </c>
      <c r="F50" s="19">
        <f t="shared" si="4"/>
        <v>0</v>
      </c>
      <c r="G50" s="19">
        <v>0</v>
      </c>
      <c r="H50" s="19">
        <v>0</v>
      </c>
      <c r="I50" s="19">
        <f t="shared" si="5"/>
        <v>2031.8375951071664</v>
      </c>
      <c r="J50" s="19">
        <v>309.941328067195</v>
      </c>
      <c r="K50" s="19">
        <f t="shared" si="6"/>
        <v>1721.8962670399715</v>
      </c>
      <c r="L50" s="19">
        <v>1284.9108503390901</v>
      </c>
      <c r="M50" s="19">
        <v>388.04307680240402</v>
      </c>
      <c r="N50" s="19">
        <v>0</v>
      </c>
      <c r="O50" s="19">
        <v>0</v>
      </c>
      <c r="P50" s="19">
        <v>0</v>
      </c>
      <c r="Q50" s="19">
        <v>0</v>
      </c>
      <c r="R50" s="19">
        <v>39.1083532994924</v>
      </c>
      <c r="S50" s="19">
        <v>9.8339865989847901</v>
      </c>
      <c r="T50" s="19">
        <v>0</v>
      </c>
      <c r="U50" s="19">
        <v>0</v>
      </c>
      <c r="V50" s="16"/>
      <c r="W50" s="16"/>
      <c r="X50" s="16"/>
      <c r="Y50" s="16"/>
      <c r="Z50" s="16"/>
    </row>
    <row r="51" spans="1:26" ht="15">
      <c r="A51" s="17" t="s">
        <v>94</v>
      </c>
      <c r="B51" s="18" t="s">
        <v>95</v>
      </c>
      <c r="C51" s="18"/>
      <c r="D51" s="19">
        <f t="shared" si="2"/>
        <v>4.9279640245946305E-2</v>
      </c>
      <c r="E51" s="19">
        <f t="shared" si="3"/>
        <v>503.65763516966962</v>
      </c>
      <c r="F51" s="19">
        <f t="shared" si="4"/>
        <v>0</v>
      </c>
      <c r="G51" s="19">
        <v>0</v>
      </c>
      <c r="H51" s="19">
        <v>0</v>
      </c>
      <c r="I51" s="19">
        <f t="shared" si="5"/>
        <v>503.65763516966962</v>
      </c>
      <c r="J51" s="19">
        <v>76.829130788593702</v>
      </c>
      <c r="K51" s="19">
        <f t="shared" si="6"/>
        <v>426.8285043810759</v>
      </c>
      <c r="L51" s="19">
        <v>308.70072657868002</v>
      </c>
      <c r="M51" s="19">
        <v>93.227619426761393</v>
      </c>
      <c r="N51" s="19">
        <v>0</v>
      </c>
      <c r="O51" s="19">
        <v>0</v>
      </c>
      <c r="P51" s="19">
        <v>0</v>
      </c>
      <c r="Q51" s="19">
        <v>0</v>
      </c>
      <c r="R51" s="19">
        <v>16.926213197969499</v>
      </c>
      <c r="S51" s="19">
        <v>7.9739451776649597</v>
      </c>
      <c r="T51" s="19">
        <v>0</v>
      </c>
      <c r="U51" s="19">
        <v>0</v>
      </c>
      <c r="V51" s="16"/>
      <c r="W51" s="16"/>
      <c r="X51" s="16"/>
      <c r="Y51" s="16"/>
      <c r="Z51" s="16"/>
    </row>
    <row r="52" spans="1:26" ht="22.5">
      <c r="A52" s="17" t="s">
        <v>96</v>
      </c>
      <c r="B52" s="18" t="s">
        <v>97</v>
      </c>
      <c r="C52" s="18"/>
      <c r="D52" s="19">
        <f t="shared" si="2"/>
        <v>4.927964024594631E-3</v>
      </c>
      <c r="E52" s="19">
        <f t="shared" si="3"/>
        <v>50.365763516966972</v>
      </c>
      <c r="F52" s="19">
        <f t="shared" si="4"/>
        <v>0</v>
      </c>
      <c r="G52" s="19">
        <v>0</v>
      </c>
      <c r="H52" s="19">
        <v>0</v>
      </c>
      <c r="I52" s="19">
        <f t="shared" si="5"/>
        <v>50.365763516966972</v>
      </c>
      <c r="J52" s="19">
        <v>7.6829130788593698</v>
      </c>
      <c r="K52" s="19">
        <f t="shared" si="6"/>
        <v>42.6828504381076</v>
      </c>
      <c r="L52" s="19">
        <v>30.870072657868</v>
      </c>
      <c r="M52" s="19">
        <v>9.3227619426761503</v>
      </c>
      <c r="N52" s="19">
        <v>0</v>
      </c>
      <c r="O52" s="19">
        <v>0</v>
      </c>
      <c r="P52" s="19">
        <v>0</v>
      </c>
      <c r="Q52" s="19">
        <v>0</v>
      </c>
      <c r="R52" s="19">
        <v>1.69262131979695</v>
      </c>
      <c r="S52" s="19">
        <v>0.79739451776649595</v>
      </c>
      <c r="T52" s="19">
        <v>0</v>
      </c>
      <c r="U52" s="19">
        <v>0</v>
      </c>
      <c r="V52" s="16"/>
      <c r="W52" s="16"/>
      <c r="X52" s="16"/>
      <c r="Y52" s="16"/>
      <c r="Z52" s="16"/>
    </row>
    <row r="53" spans="1:26" ht="33.75">
      <c r="A53" s="17" t="s">
        <v>98</v>
      </c>
      <c r="B53" s="18" t="s">
        <v>99</v>
      </c>
      <c r="C53" s="18"/>
      <c r="D53" s="19">
        <f t="shared" si="2"/>
        <v>0.22931579875594674</v>
      </c>
      <c r="E53" s="19">
        <f t="shared" si="3"/>
        <v>2343.6991896052782</v>
      </c>
      <c r="F53" s="19">
        <f t="shared" si="4"/>
        <v>0</v>
      </c>
      <c r="G53" s="19">
        <v>0</v>
      </c>
      <c r="H53" s="19">
        <v>0</v>
      </c>
      <c r="I53" s="19">
        <f t="shared" si="5"/>
        <v>2343.6991896052782</v>
      </c>
      <c r="J53" s="19">
        <v>357.51343570249998</v>
      </c>
      <c r="K53" s="19">
        <f t="shared" si="6"/>
        <v>1986.1857539027783</v>
      </c>
      <c r="L53" s="19">
        <v>1398.8467706802001</v>
      </c>
      <c r="M53" s="19">
        <v>422.45172474542102</v>
      </c>
      <c r="N53" s="19">
        <v>0</v>
      </c>
      <c r="O53" s="19">
        <v>0</v>
      </c>
      <c r="P53" s="19">
        <v>0</v>
      </c>
      <c r="Q53" s="19">
        <v>0</v>
      </c>
      <c r="R53" s="19">
        <v>132.586538071066</v>
      </c>
      <c r="S53" s="19">
        <v>32.300720406091401</v>
      </c>
      <c r="T53" s="19">
        <v>0</v>
      </c>
      <c r="U53" s="19">
        <v>0</v>
      </c>
      <c r="V53" s="16"/>
      <c r="W53" s="16"/>
      <c r="X53" s="16"/>
      <c r="Y53" s="16"/>
      <c r="Z53" s="16"/>
    </row>
    <row r="54" spans="1:26" ht="33.75">
      <c r="A54" s="17" t="s">
        <v>100</v>
      </c>
      <c r="B54" s="18" t="s">
        <v>101</v>
      </c>
      <c r="C54" s="18"/>
      <c r="D54" s="19">
        <f t="shared" si="2"/>
        <v>1.3201549182112102</v>
      </c>
      <c r="E54" s="19">
        <f t="shared" si="3"/>
        <v>13492.511326085854</v>
      </c>
      <c r="F54" s="19">
        <f t="shared" si="4"/>
        <v>0</v>
      </c>
      <c r="G54" s="19">
        <v>0</v>
      </c>
      <c r="H54" s="19">
        <v>0</v>
      </c>
      <c r="I54" s="19">
        <f t="shared" si="5"/>
        <v>13492.511326085854</v>
      </c>
      <c r="J54" s="19">
        <v>2058.17969380971</v>
      </c>
      <c r="K54" s="19">
        <f t="shared" si="6"/>
        <v>11434.331632276144</v>
      </c>
      <c r="L54" s="19">
        <v>8053.0624324873097</v>
      </c>
      <c r="M54" s="19">
        <v>2432.0248546111702</v>
      </c>
      <c r="N54" s="19">
        <v>0</v>
      </c>
      <c r="O54" s="19">
        <v>0</v>
      </c>
      <c r="P54" s="19">
        <v>0</v>
      </c>
      <c r="Q54" s="19">
        <v>0</v>
      </c>
      <c r="R54" s="19">
        <v>763.29137055837498</v>
      </c>
      <c r="S54" s="19">
        <v>185.95297461928899</v>
      </c>
      <c r="T54" s="19">
        <v>0</v>
      </c>
      <c r="U54" s="19">
        <v>0</v>
      </c>
      <c r="V54" s="16"/>
      <c r="W54" s="16"/>
      <c r="X54" s="16"/>
      <c r="Y54" s="16"/>
      <c r="Z54" s="16"/>
    </row>
    <row r="55" spans="1:26" ht="33.75">
      <c r="A55" s="17" t="s">
        <v>102</v>
      </c>
      <c r="B55" s="18" t="s">
        <v>103</v>
      </c>
      <c r="C55" s="18"/>
      <c r="D55" s="19">
        <f t="shared" si="2"/>
        <v>0.11571728295431594</v>
      </c>
      <c r="E55" s="19">
        <f t="shared" si="3"/>
        <v>1182.6769187062907</v>
      </c>
      <c r="F55" s="19">
        <f t="shared" si="4"/>
        <v>0</v>
      </c>
      <c r="G55" s="19">
        <v>0</v>
      </c>
      <c r="H55" s="19">
        <v>0</v>
      </c>
      <c r="I55" s="19">
        <f t="shared" si="5"/>
        <v>1182.6769187062907</v>
      </c>
      <c r="J55" s="19">
        <v>180.40834353146801</v>
      </c>
      <c r="K55" s="19">
        <f t="shared" si="6"/>
        <v>1002.2685751748228</v>
      </c>
      <c r="L55" s="19">
        <v>705.88571939086296</v>
      </c>
      <c r="M55" s="19">
        <v>213.17748725604099</v>
      </c>
      <c r="N55" s="19">
        <v>0</v>
      </c>
      <c r="O55" s="19">
        <v>0</v>
      </c>
      <c r="P55" s="19">
        <v>0</v>
      </c>
      <c r="Q55" s="19">
        <v>0</v>
      </c>
      <c r="R55" s="19">
        <v>66.905786802030505</v>
      </c>
      <c r="S55" s="19">
        <v>16.299581725888299</v>
      </c>
      <c r="T55" s="19">
        <v>0</v>
      </c>
      <c r="U55" s="19">
        <v>0</v>
      </c>
      <c r="V55" s="16"/>
      <c r="W55" s="16"/>
      <c r="X55" s="16"/>
      <c r="Y55" s="16"/>
      <c r="Z55" s="16"/>
    </row>
    <row r="56" spans="1:26" ht="22.5">
      <c r="A56" s="17" t="s">
        <v>104</v>
      </c>
      <c r="B56" s="18" t="s">
        <v>105</v>
      </c>
      <c r="C56" s="18"/>
      <c r="D56" s="19">
        <f t="shared" si="2"/>
        <v>7.744908853505765E-2</v>
      </c>
      <c r="E56" s="19">
        <f t="shared" si="3"/>
        <v>791.56066446370323</v>
      </c>
      <c r="F56" s="19">
        <f t="shared" si="4"/>
        <v>0</v>
      </c>
      <c r="G56" s="19">
        <v>0</v>
      </c>
      <c r="H56" s="19">
        <v>0</v>
      </c>
      <c r="I56" s="19">
        <f t="shared" si="5"/>
        <v>791.56066446370323</v>
      </c>
      <c r="J56" s="19">
        <v>120.746542036836</v>
      </c>
      <c r="K56" s="19">
        <f t="shared" si="6"/>
        <v>670.81412242686724</v>
      </c>
      <c r="L56" s="19">
        <v>472.44632937258899</v>
      </c>
      <c r="M56" s="19">
        <v>142.67879147052199</v>
      </c>
      <c r="N56" s="19">
        <v>0</v>
      </c>
      <c r="O56" s="19">
        <v>0</v>
      </c>
      <c r="P56" s="19">
        <v>0</v>
      </c>
      <c r="Q56" s="19">
        <v>0</v>
      </c>
      <c r="R56" s="19">
        <v>44.779760406091299</v>
      </c>
      <c r="S56" s="19">
        <v>10.909241177665001</v>
      </c>
      <c r="T56" s="19">
        <v>0</v>
      </c>
      <c r="U56" s="19">
        <v>0</v>
      </c>
      <c r="V56" s="16"/>
      <c r="W56" s="16"/>
      <c r="X56" s="16"/>
      <c r="Y56" s="16"/>
      <c r="Z56" s="16"/>
    </row>
    <row r="57" spans="1:26" ht="22.5">
      <c r="A57" s="17" t="s">
        <v>106</v>
      </c>
      <c r="B57" s="18" t="s">
        <v>107</v>
      </c>
      <c r="C57" s="18"/>
      <c r="D57" s="19">
        <f t="shared" si="2"/>
        <v>0.19557850640166111</v>
      </c>
      <c r="E57" s="19">
        <f t="shared" si="3"/>
        <v>1998.8905668275372</v>
      </c>
      <c r="F57" s="19">
        <f t="shared" si="4"/>
        <v>0</v>
      </c>
      <c r="G57" s="19">
        <v>0</v>
      </c>
      <c r="H57" s="19">
        <v>0</v>
      </c>
      <c r="I57" s="19">
        <f t="shared" si="5"/>
        <v>1998.8905668275372</v>
      </c>
      <c r="J57" s="19">
        <v>304.91551019403101</v>
      </c>
      <c r="K57" s="19">
        <f t="shared" si="6"/>
        <v>1693.9750566335063</v>
      </c>
      <c r="L57" s="19">
        <v>1193.04628629442</v>
      </c>
      <c r="M57" s="19">
        <v>360.29997846091402</v>
      </c>
      <c r="N57" s="19">
        <v>0</v>
      </c>
      <c r="O57" s="19">
        <v>0</v>
      </c>
      <c r="P57" s="19">
        <v>0</v>
      </c>
      <c r="Q57" s="19">
        <v>0</v>
      </c>
      <c r="R57" s="19">
        <v>113.080203045685</v>
      </c>
      <c r="S57" s="19">
        <v>27.548588832487301</v>
      </c>
      <c r="T57" s="19">
        <v>0</v>
      </c>
      <c r="U57" s="19">
        <v>0</v>
      </c>
      <c r="V57" s="16"/>
      <c r="W57" s="16"/>
      <c r="X57" s="16"/>
      <c r="Y57" s="16"/>
      <c r="Z57" s="16"/>
    </row>
    <row r="58" spans="1:26" ht="22.5">
      <c r="A58" s="17" t="s">
        <v>108</v>
      </c>
      <c r="B58" s="18" t="s">
        <v>109</v>
      </c>
      <c r="C58" s="18"/>
      <c r="D58" s="19">
        <f t="shared" si="2"/>
        <v>0.1183249963730047</v>
      </c>
      <c r="E58" s="19">
        <f t="shared" si="3"/>
        <v>1209.3287929306573</v>
      </c>
      <c r="F58" s="19">
        <f t="shared" si="4"/>
        <v>0</v>
      </c>
      <c r="G58" s="19">
        <v>0</v>
      </c>
      <c r="H58" s="19">
        <v>0</v>
      </c>
      <c r="I58" s="19">
        <f t="shared" si="5"/>
        <v>1209.3287929306573</v>
      </c>
      <c r="J58" s="19">
        <v>184.47388366738801</v>
      </c>
      <c r="K58" s="19">
        <f t="shared" si="6"/>
        <v>1024.8549092632693</v>
      </c>
      <c r="L58" s="19">
        <v>721.79300320812195</v>
      </c>
      <c r="M58" s="19">
        <v>217.98148696885301</v>
      </c>
      <c r="N58" s="19">
        <v>0</v>
      </c>
      <c r="O58" s="19">
        <v>0</v>
      </c>
      <c r="P58" s="19">
        <v>0</v>
      </c>
      <c r="Q58" s="19">
        <v>0</v>
      </c>
      <c r="R58" s="19">
        <v>68.413522842639594</v>
      </c>
      <c r="S58" s="19">
        <v>16.666896243654801</v>
      </c>
      <c r="T58" s="19">
        <v>0</v>
      </c>
      <c r="U58" s="19">
        <v>0</v>
      </c>
      <c r="V58" s="16"/>
      <c r="W58" s="16"/>
      <c r="X58" s="16"/>
      <c r="Y58" s="16"/>
      <c r="Z58" s="16"/>
    </row>
    <row r="59" spans="1:26" ht="15">
      <c r="A59" s="17" t="s">
        <v>110</v>
      </c>
      <c r="B59" s="18" t="s">
        <v>111</v>
      </c>
      <c r="C59" s="18"/>
      <c r="D59" s="19">
        <f t="shared" si="2"/>
        <v>0.20861707349510464</v>
      </c>
      <c r="E59" s="19">
        <f t="shared" si="3"/>
        <v>2132.1499379493675</v>
      </c>
      <c r="F59" s="19">
        <f t="shared" si="4"/>
        <v>0</v>
      </c>
      <c r="G59" s="19">
        <v>0</v>
      </c>
      <c r="H59" s="19">
        <v>0</v>
      </c>
      <c r="I59" s="19">
        <f t="shared" si="5"/>
        <v>2132.1499379493675</v>
      </c>
      <c r="J59" s="19">
        <v>325.24321087363199</v>
      </c>
      <c r="K59" s="19">
        <f t="shared" si="6"/>
        <v>1806.9067270757357</v>
      </c>
      <c r="L59" s="19">
        <v>1272.58270538071</v>
      </c>
      <c r="M59" s="19">
        <v>384.319977024975</v>
      </c>
      <c r="N59" s="19">
        <v>0</v>
      </c>
      <c r="O59" s="19">
        <v>0</v>
      </c>
      <c r="P59" s="19">
        <v>0</v>
      </c>
      <c r="Q59" s="19">
        <v>0</v>
      </c>
      <c r="R59" s="19">
        <v>120.618883248731</v>
      </c>
      <c r="S59" s="19">
        <v>29.3851614213198</v>
      </c>
      <c r="T59" s="19">
        <v>0</v>
      </c>
      <c r="U59" s="19">
        <v>0</v>
      </c>
      <c r="V59" s="16"/>
      <c r="W59" s="16"/>
      <c r="X59" s="16"/>
      <c r="Y59" s="16"/>
      <c r="Z59" s="16"/>
    </row>
    <row r="60" spans="1:26" ht="15">
      <c r="A60" s="17" t="s">
        <v>112</v>
      </c>
      <c r="B60" s="18" t="s">
        <v>113</v>
      </c>
      <c r="C60" s="18"/>
      <c r="D60" s="19">
        <f t="shared" si="2"/>
        <v>0</v>
      </c>
      <c r="E60" s="19">
        <f t="shared" si="3"/>
        <v>0</v>
      </c>
      <c r="F60" s="19">
        <f t="shared" si="4"/>
        <v>0</v>
      </c>
      <c r="G60" s="19">
        <v>0</v>
      </c>
      <c r="H60" s="19">
        <v>0</v>
      </c>
      <c r="I60" s="19">
        <f t="shared" si="5"/>
        <v>0</v>
      </c>
      <c r="J60" s="19">
        <v>0</v>
      </c>
      <c r="K60" s="19">
        <f t="shared" si="6"/>
        <v>0</v>
      </c>
      <c r="L60" s="19">
        <v>0</v>
      </c>
      <c r="M60" s="19">
        <v>0</v>
      </c>
      <c r="N60" s="19">
        <v>0</v>
      </c>
      <c r="O60" s="19">
        <v>0</v>
      </c>
      <c r="P60" s="19">
        <v>0</v>
      </c>
      <c r="Q60" s="19">
        <v>0</v>
      </c>
      <c r="R60" s="19">
        <v>0</v>
      </c>
      <c r="S60" s="19">
        <v>0</v>
      </c>
      <c r="T60" s="19">
        <v>0</v>
      </c>
      <c r="U60" s="19">
        <v>0</v>
      </c>
      <c r="V60" s="16"/>
      <c r="W60" s="16"/>
      <c r="X60" s="16"/>
      <c r="Y60" s="16"/>
      <c r="Z60" s="16"/>
    </row>
    <row r="61" spans="1:26" ht="22.5">
      <c r="A61" s="17" t="s">
        <v>114</v>
      </c>
      <c r="B61" s="18" t="s">
        <v>115</v>
      </c>
      <c r="C61" s="18"/>
      <c r="D61" s="19">
        <f t="shared" si="2"/>
        <v>1.4668387980124551E-2</v>
      </c>
      <c r="E61" s="19">
        <f t="shared" si="3"/>
        <v>149.91679251206497</v>
      </c>
      <c r="F61" s="19">
        <f t="shared" si="4"/>
        <v>0</v>
      </c>
      <c r="G61" s="19">
        <v>0</v>
      </c>
      <c r="H61" s="19">
        <v>0</v>
      </c>
      <c r="I61" s="19">
        <f t="shared" si="5"/>
        <v>149.91679251206497</v>
      </c>
      <c r="J61" s="19">
        <v>22.8686632645523</v>
      </c>
      <c r="K61" s="19">
        <f t="shared" si="6"/>
        <v>127.04812924751266</v>
      </c>
      <c r="L61" s="19">
        <v>89.478471472081196</v>
      </c>
      <c r="M61" s="19">
        <v>27.0224983845685</v>
      </c>
      <c r="N61" s="19">
        <v>0</v>
      </c>
      <c r="O61" s="19">
        <v>0</v>
      </c>
      <c r="P61" s="19">
        <v>0</v>
      </c>
      <c r="Q61" s="19">
        <v>0</v>
      </c>
      <c r="R61" s="19">
        <v>8.4810152284264202</v>
      </c>
      <c r="S61" s="19">
        <v>2.06614416243655</v>
      </c>
      <c r="T61" s="19">
        <v>0</v>
      </c>
      <c r="U61" s="19">
        <v>0</v>
      </c>
      <c r="V61" s="16"/>
      <c r="W61" s="16"/>
      <c r="X61" s="16"/>
      <c r="Y61" s="16"/>
      <c r="Z61" s="16"/>
    </row>
    <row r="62" spans="1:26" ht="15">
      <c r="A62" s="17" t="s">
        <v>116</v>
      </c>
      <c r="B62" s="18" t="s">
        <v>117</v>
      </c>
      <c r="C62" s="18"/>
      <c r="D62" s="19">
        <f t="shared" ref="D62:U62" si="7">SUM(D63:D69)</f>
        <v>7.1685557312152676E-2</v>
      </c>
      <c r="E62" s="19">
        <f t="shared" si="7"/>
        <v>732.65506995312523</v>
      </c>
      <c r="F62" s="19">
        <f t="shared" si="7"/>
        <v>0</v>
      </c>
      <c r="G62" s="19">
        <f t="shared" si="7"/>
        <v>0</v>
      </c>
      <c r="H62" s="19">
        <f t="shared" si="7"/>
        <v>0</v>
      </c>
      <c r="I62" s="19">
        <f t="shared" si="7"/>
        <v>732.65506995312523</v>
      </c>
      <c r="J62" s="19">
        <f t="shared" si="7"/>
        <v>111.76094287420558</v>
      </c>
      <c r="K62" s="19">
        <f t="shared" si="7"/>
        <v>620.89412707891984</v>
      </c>
      <c r="L62" s="19">
        <f t="shared" si="7"/>
        <v>180.88114433299486</v>
      </c>
      <c r="M62" s="19">
        <f t="shared" si="7"/>
        <v>54.626105588564428</v>
      </c>
      <c r="N62" s="19">
        <f t="shared" si="7"/>
        <v>371.76600000000002</v>
      </c>
      <c r="O62" s="19">
        <f t="shared" si="7"/>
        <v>0</v>
      </c>
      <c r="P62" s="19">
        <f t="shared" si="7"/>
        <v>0</v>
      </c>
      <c r="Q62" s="19">
        <f t="shared" si="7"/>
        <v>0</v>
      </c>
      <c r="R62" s="19">
        <f t="shared" si="7"/>
        <v>9.0721989847715729</v>
      </c>
      <c r="S62" s="19">
        <f t="shared" si="7"/>
        <v>4.5486781725888275</v>
      </c>
      <c r="T62" s="19">
        <f t="shared" si="7"/>
        <v>0</v>
      </c>
      <c r="U62" s="19">
        <f t="shared" si="7"/>
        <v>0</v>
      </c>
      <c r="V62" s="16"/>
      <c r="W62" s="16"/>
      <c r="X62" s="16"/>
      <c r="Y62" s="16"/>
      <c r="Z62" s="16"/>
    </row>
    <row r="63" spans="1:26" ht="22.5">
      <c r="A63" s="17" t="s">
        <v>118</v>
      </c>
      <c r="B63" s="18" t="s">
        <v>119</v>
      </c>
      <c r="C63" s="18"/>
      <c r="D63" s="19">
        <f t="shared" ref="D63:D69" si="8">E63/851.7/12</f>
        <v>5.3941324000113568E-3</v>
      </c>
      <c r="E63" s="19">
        <f t="shared" ref="E63:E69" si="9">F63+I63</f>
        <v>55.130190781076074</v>
      </c>
      <c r="F63" s="19">
        <f t="shared" ref="F63:F69" si="10">SUM(G63:H63)</f>
        <v>0</v>
      </c>
      <c r="G63" s="19">
        <v>0</v>
      </c>
      <c r="H63" s="19">
        <v>0</v>
      </c>
      <c r="I63" s="19">
        <f t="shared" ref="I63:I69" si="11">SUM(J63:K63)</f>
        <v>55.130190781076074</v>
      </c>
      <c r="J63" s="19">
        <v>8.4096901191472</v>
      </c>
      <c r="K63" s="19">
        <f t="shared" ref="K63:K69" si="12">SUM(L63:U63)</f>
        <v>46.720500661928874</v>
      </c>
      <c r="L63" s="19">
        <v>32.104544162436497</v>
      </c>
      <c r="M63" s="19">
        <v>9.6955723370558395</v>
      </c>
      <c r="N63" s="19">
        <v>3.3</v>
      </c>
      <c r="O63" s="19">
        <v>0</v>
      </c>
      <c r="P63" s="19">
        <v>0</v>
      </c>
      <c r="Q63" s="19">
        <v>0</v>
      </c>
      <c r="R63" s="19">
        <v>0.91470456852791904</v>
      </c>
      <c r="S63" s="19">
        <v>0.705679593908629</v>
      </c>
      <c r="T63" s="19">
        <v>0</v>
      </c>
      <c r="U63" s="19">
        <v>0</v>
      </c>
      <c r="V63" s="16"/>
      <c r="W63" s="16"/>
      <c r="X63" s="16"/>
      <c r="Y63" s="16"/>
      <c r="Z63" s="16"/>
    </row>
    <row r="64" spans="1:26" ht="22.5">
      <c r="A64" s="17" t="s">
        <v>120</v>
      </c>
      <c r="B64" s="18" t="s">
        <v>121</v>
      </c>
      <c r="C64" s="18"/>
      <c r="D64" s="19">
        <f t="shared" si="8"/>
        <v>0</v>
      </c>
      <c r="E64" s="19">
        <f t="shared" si="9"/>
        <v>0</v>
      </c>
      <c r="F64" s="19">
        <f t="shared" si="10"/>
        <v>0</v>
      </c>
      <c r="G64" s="19">
        <v>0</v>
      </c>
      <c r="H64" s="19">
        <v>0</v>
      </c>
      <c r="I64" s="19">
        <f t="shared" si="11"/>
        <v>0</v>
      </c>
      <c r="J64" s="19">
        <v>0</v>
      </c>
      <c r="K64" s="19">
        <f t="shared" si="12"/>
        <v>0</v>
      </c>
      <c r="L64" s="19">
        <v>0</v>
      </c>
      <c r="M64" s="19">
        <v>0</v>
      </c>
      <c r="N64" s="19">
        <v>0</v>
      </c>
      <c r="O64" s="19">
        <v>0</v>
      </c>
      <c r="P64" s="19">
        <v>0</v>
      </c>
      <c r="Q64" s="19">
        <v>0</v>
      </c>
      <c r="R64" s="19">
        <v>0</v>
      </c>
      <c r="S64" s="19">
        <v>0</v>
      </c>
      <c r="T64" s="19">
        <v>0</v>
      </c>
      <c r="U64" s="19">
        <v>0</v>
      </c>
      <c r="V64" s="16"/>
      <c r="W64" s="16"/>
      <c r="X64" s="16"/>
      <c r="Y64" s="16"/>
      <c r="Z64" s="16"/>
    </row>
    <row r="65" spans="1:26" ht="22.5">
      <c r="A65" s="17" t="s">
        <v>122</v>
      </c>
      <c r="B65" s="18" t="s">
        <v>123</v>
      </c>
      <c r="C65" s="18"/>
      <c r="D65" s="19">
        <f t="shared" si="8"/>
        <v>0</v>
      </c>
      <c r="E65" s="19">
        <f t="shared" si="9"/>
        <v>0</v>
      </c>
      <c r="F65" s="19">
        <f t="shared" si="10"/>
        <v>0</v>
      </c>
      <c r="G65" s="19">
        <v>0</v>
      </c>
      <c r="H65" s="19">
        <v>0</v>
      </c>
      <c r="I65" s="19">
        <f t="shared" si="11"/>
        <v>0</v>
      </c>
      <c r="J65" s="19">
        <v>0</v>
      </c>
      <c r="K65" s="19">
        <f t="shared" si="12"/>
        <v>0</v>
      </c>
      <c r="L65" s="19">
        <v>0</v>
      </c>
      <c r="M65" s="19">
        <v>0</v>
      </c>
      <c r="N65" s="19">
        <v>0</v>
      </c>
      <c r="O65" s="19">
        <v>0</v>
      </c>
      <c r="P65" s="19">
        <v>0</v>
      </c>
      <c r="Q65" s="19">
        <v>0</v>
      </c>
      <c r="R65" s="19">
        <v>0</v>
      </c>
      <c r="S65" s="19">
        <v>0</v>
      </c>
      <c r="T65" s="19">
        <v>0</v>
      </c>
      <c r="U65" s="19">
        <v>0</v>
      </c>
      <c r="V65" s="16"/>
      <c r="W65" s="16"/>
      <c r="X65" s="16"/>
      <c r="Y65" s="16"/>
      <c r="Z65" s="16"/>
    </row>
    <row r="66" spans="1:26" ht="22.5">
      <c r="A66" s="17" t="s">
        <v>124</v>
      </c>
      <c r="B66" s="18" t="s">
        <v>125</v>
      </c>
      <c r="C66" s="18"/>
      <c r="D66" s="19">
        <f t="shared" si="8"/>
        <v>4.5465235814410282E-2</v>
      </c>
      <c r="E66" s="19">
        <f t="shared" si="9"/>
        <v>464.67289611759884</v>
      </c>
      <c r="F66" s="19">
        <f t="shared" si="10"/>
        <v>0</v>
      </c>
      <c r="G66" s="19">
        <v>0</v>
      </c>
      <c r="H66" s="19">
        <v>0</v>
      </c>
      <c r="I66" s="19">
        <f t="shared" si="11"/>
        <v>464.67289611759884</v>
      </c>
      <c r="J66" s="19">
        <v>70.882306187430302</v>
      </c>
      <c r="K66" s="19">
        <f t="shared" si="12"/>
        <v>393.79058993016855</v>
      </c>
      <c r="L66" s="19">
        <v>24.438807520812201</v>
      </c>
      <c r="M66" s="19">
        <v>7.38051987128528</v>
      </c>
      <c r="N66" s="19">
        <v>360</v>
      </c>
      <c r="O66" s="19">
        <v>0</v>
      </c>
      <c r="P66" s="19">
        <v>0</v>
      </c>
      <c r="Q66" s="19">
        <v>0</v>
      </c>
      <c r="R66" s="19">
        <v>1.3399918781725899</v>
      </c>
      <c r="S66" s="19">
        <v>0.63127065989847797</v>
      </c>
      <c r="T66" s="19">
        <v>0</v>
      </c>
      <c r="U66" s="19">
        <v>0</v>
      </c>
      <c r="V66" s="16"/>
      <c r="W66" s="16"/>
      <c r="X66" s="16"/>
      <c r="Y66" s="16"/>
      <c r="Z66" s="16"/>
    </row>
    <row r="67" spans="1:26" ht="22.5">
      <c r="A67" s="17" t="s">
        <v>126</v>
      </c>
      <c r="B67" s="18" t="s">
        <v>127</v>
      </c>
      <c r="C67" s="18"/>
      <c r="D67" s="19">
        <f t="shared" si="8"/>
        <v>1.582682178086189E-3</v>
      </c>
      <c r="E67" s="19">
        <f t="shared" si="9"/>
        <v>16.175644932912085</v>
      </c>
      <c r="F67" s="19">
        <f t="shared" si="10"/>
        <v>0</v>
      </c>
      <c r="G67" s="19">
        <v>0</v>
      </c>
      <c r="H67" s="19">
        <v>0</v>
      </c>
      <c r="I67" s="19">
        <f t="shared" si="11"/>
        <v>16.175644932912085</v>
      </c>
      <c r="J67" s="19">
        <v>2.4674712609526899</v>
      </c>
      <c r="K67" s="19">
        <f t="shared" si="12"/>
        <v>13.708173671959395</v>
      </c>
      <c r="L67" s="19">
        <v>4.2875100913705602</v>
      </c>
      <c r="M67" s="19">
        <v>1.29482804759391</v>
      </c>
      <c r="N67" s="19">
        <v>7.78</v>
      </c>
      <c r="O67" s="19">
        <v>0</v>
      </c>
      <c r="P67" s="19">
        <v>0</v>
      </c>
      <c r="Q67" s="19">
        <v>0</v>
      </c>
      <c r="R67" s="19">
        <v>0.23508629441624401</v>
      </c>
      <c r="S67" s="19">
        <v>0.11074923857868001</v>
      </c>
      <c r="T67" s="19">
        <v>0</v>
      </c>
      <c r="U67" s="19">
        <v>0</v>
      </c>
      <c r="V67" s="16"/>
      <c r="W67" s="16"/>
      <c r="X67" s="16"/>
      <c r="Y67" s="16"/>
      <c r="Z67" s="16"/>
    </row>
    <row r="68" spans="1:26" ht="15">
      <c r="A68" s="17" t="s">
        <v>128</v>
      </c>
      <c r="B68" s="18" t="s">
        <v>129</v>
      </c>
      <c r="C68" s="18"/>
      <c r="D68" s="19">
        <f t="shared" si="8"/>
        <v>9.6217534598224269E-3</v>
      </c>
      <c r="E68" s="19">
        <f t="shared" si="9"/>
        <v>98.338169060769133</v>
      </c>
      <c r="F68" s="19">
        <f t="shared" si="10"/>
        <v>0</v>
      </c>
      <c r="G68" s="19">
        <v>0</v>
      </c>
      <c r="H68" s="19">
        <v>0</v>
      </c>
      <c r="I68" s="19">
        <f t="shared" si="11"/>
        <v>98.338169060769133</v>
      </c>
      <c r="J68" s="19">
        <v>15.000737653337699</v>
      </c>
      <c r="K68" s="19">
        <f t="shared" si="12"/>
        <v>83.337431407431438</v>
      </c>
      <c r="L68" s="19">
        <v>60.0251412791878</v>
      </c>
      <c r="M68" s="19">
        <v>18.127592666314701</v>
      </c>
      <c r="N68" s="19">
        <v>0.34300000000000003</v>
      </c>
      <c r="O68" s="19">
        <v>0</v>
      </c>
      <c r="P68" s="19">
        <v>0</v>
      </c>
      <c r="Q68" s="19">
        <v>0</v>
      </c>
      <c r="R68" s="19">
        <v>3.2912081218274101</v>
      </c>
      <c r="S68" s="19">
        <v>1.5504893401015201</v>
      </c>
      <c r="T68" s="19">
        <v>0</v>
      </c>
      <c r="U68" s="19">
        <v>0</v>
      </c>
      <c r="V68" s="16"/>
      <c r="W68" s="16"/>
      <c r="X68" s="16"/>
      <c r="Y68" s="16"/>
      <c r="Z68" s="16"/>
    </row>
    <row r="69" spans="1:26" ht="15">
      <c r="A69" s="17" t="s">
        <v>130</v>
      </c>
      <c r="B69" s="18" t="s">
        <v>131</v>
      </c>
      <c r="C69" s="18"/>
      <c r="D69" s="19">
        <f t="shared" si="8"/>
        <v>9.6217534598224269E-3</v>
      </c>
      <c r="E69" s="19">
        <f t="shared" si="9"/>
        <v>98.338169060769133</v>
      </c>
      <c r="F69" s="19">
        <f t="shared" si="10"/>
        <v>0</v>
      </c>
      <c r="G69" s="19">
        <v>0</v>
      </c>
      <c r="H69" s="19">
        <v>0</v>
      </c>
      <c r="I69" s="19">
        <f t="shared" si="11"/>
        <v>98.338169060769133</v>
      </c>
      <c r="J69" s="19">
        <v>15.000737653337699</v>
      </c>
      <c r="K69" s="19">
        <f t="shared" si="12"/>
        <v>83.337431407431438</v>
      </c>
      <c r="L69" s="19">
        <v>60.0251412791878</v>
      </c>
      <c r="M69" s="19">
        <v>18.127592666314701</v>
      </c>
      <c r="N69" s="19">
        <v>0.34300000000000003</v>
      </c>
      <c r="O69" s="19">
        <v>0</v>
      </c>
      <c r="P69" s="19">
        <v>0</v>
      </c>
      <c r="Q69" s="19">
        <v>0</v>
      </c>
      <c r="R69" s="19">
        <v>3.2912081218274101</v>
      </c>
      <c r="S69" s="19">
        <v>1.5504893401015201</v>
      </c>
      <c r="T69" s="19">
        <v>0</v>
      </c>
      <c r="U69" s="19">
        <v>0</v>
      </c>
      <c r="V69" s="16"/>
      <c r="W69" s="16"/>
      <c r="X69" s="16"/>
      <c r="Y69" s="16"/>
      <c r="Z69" s="16"/>
    </row>
    <row r="70" spans="1:26" ht="15">
      <c r="A70" s="17" t="s">
        <v>132</v>
      </c>
      <c r="B70" s="18" t="s">
        <v>133</v>
      </c>
      <c r="C70" s="18"/>
      <c r="D70" s="19">
        <f t="shared" ref="D70:U70" si="13">SUM(D71:D77)</f>
        <v>2.9604363831042408</v>
      </c>
      <c r="E70" s="19">
        <f t="shared" si="13"/>
        <v>30256.844009878576</v>
      </c>
      <c r="F70" s="19">
        <f t="shared" si="13"/>
        <v>0</v>
      </c>
      <c r="G70" s="19">
        <f t="shared" si="13"/>
        <v>0</v>
      </c>
      <c r="H70" s="19">
        <f t="shared" si="13"/>
        <v>0</v>
      </c>
      <c r="I70" s="19">
        <f t="shared" si="13"/>
        <v>30256.844009878576</v>
      </c>
      <c r="J70" s="19">
        <f t="shared" si="13"/>
        <v>4615.450781167915</v>
      </c>
      <c r="K70" s="19">
        <f t="shared" si="13"/>
        <v>25641.393228710665</v>
      </c>
      <c r="L70" s="19">
        <f t="shared" si="13"/>
        <v>5358.4461319796974</v>
      </c>
      <c r="M70" s="19">
        <f t="shared" si="13"/>
        <v>1618.2507318578669</v>
      </c>
      <c r="N70" s="19">
        <f t="shared" si="13"/>
        <v>18343.38724</v>
      </c>
      <c r="O70" s="19">
        <f t="shared" si="13"/>
        <v>0</v>
      </c>
      <c r="P70" s="19">
        <f t="shared" si="13"/>
        <v>0</v>
      </c>
      <c r="Q70" s="19">
        <f t="shared" si="13"/>
        <v>0</v>
      </c>
      <c r="R70" s="19">
        <f t="shared" si="13"/>
        <v>170.41567512690349</v>
      </c>
      <c r="S70" s="19">
        <f t="shared" si="13"/>
        <v>150.89344974619289</v>
      </c>
      <c r="T70" s="19">
        <f t="shared" si="13"/>
        <v>0</v>
      </c>
      <c r="U70" s="19">
        <f t="shared" si="13"/>
        <v>0</v>
      </c>
      <c r="V70" s="16"/>
      <c r="W70" s="16"/>
      <c r="X70" s="16"/>
      <c r="Y70" s="16"/>
      <c r="Z70" s="16"/>
    </row>
    <row r="71" spans="1:26" ht="45">
      <c r="A71" s="17" t="s">
        <v>134</v>
      </c>
      <c r="B71" s="18" t="s">
        <v>160</v>
      </c>
      <c r="C71" s="18"/>
      <c r="D71" s="19">
        <f t="shared" ref="D71:D77" si="14">E71/851.7/12</f>
        <v>0.8548516339214477</v>
      </c>
      <c r="E71" s="19">
        <f t="shared" ref="E71:E77" si="15">F71+I71</f>
        <v>8736.9256393307642</v>
      </c>
      <c r="F71" s="19">
        <f t="shared" ref="F71:F77" si="16">SUM(G71:H71)</f>
        <v>0</v>
      </c>
      <c r="G71" s="19">
        <v>0</v>
      </c>
      <c r="H71" s="19">
        <v>0</v>
      </c>
      <c r="I71" s="19">
        <f t="shared" ref="I71:I77" si="17">SUM(J71:K71)</f>
        <v>8736.9256393307642</v>
      </c>
      <c r="J71" s="19">
        <v>1332.7513687114699</v>
      </c>
      <c r="K71" s="19">
        <f t="shared" ref="K71:K77" si="18">SUM(L71:U71)</f>
        <v>7404.1742706192936</v>
      </c>
      <c r="L71" s="19">
        <v>2361.2374416243701</v>
      </c>
      <c r="M71" s="19">
        <v>713.09370737055804</v>
      </c>
      <c r="N71" s="19">
        <v>4210.6664799999999</v>
      </c>
      <c r="O71" s="19">
        <v>0</v>
      </c>
      <c r="P71" s="19">
        <v>0</v>
      </c>
      <c r="Q71" s="19">
        <v>0</v>
      </c>
      <c r="R71" s="19">
        <v>67.275045685279196</v>
      </c>
      <c r="S71" s="19">
        <v>51.901595939086299</v>
      </c>
      <c r="T71" s="19">
        <v>0</v>
      </c>
      <c r="U71" s="19">
        <v>0</v>
      </c>
      <c r="V71" s="16"/>
      <c r="W71" s="16"/>
      <c r="X71" s="16"/>
      <c r="Y71" s="16"/>
      <c r="Z71" s="16"/>
    </row>
    <row r="72" spans="1:26" ht="22.5">
      <c r="A72" s="17" t="s">
        <v>136</v>
      </c>
      <c r="B72" s="18" t="s">
        <v>201</v>
      </c>
      <c r="C72" s="18"/>
      <c r="D72" s="19">
        <f t="shared" si="14"/>
        <v>0.9291683949486117</v>
      </c>
      <c r="E72" s="19">
        <f t="shared" si="15"/>
        <v>9496.4726637327913</v>
      </c>
      <c r="F72" s="19">
        <f t="shared" si="16"/>
        <v>0</v>
      </c>
      <c r="G72" s="19">
        <v>0</v>
      </c>
      <c r="H72" s="19">
        <v>0</v>
      </c>
      <c r="I72" s="19">
        <f t="shared" si="17"/>
        <v>9496.4726637327913</v>
      </c>
      <c r="J72" s="19">
        <v>1448.6144741287301</v>
      </c>
      <c r="K72" s="19">
        <f t="shared" si="18"/>
        <v>8047.8581896040614</v>
      </c>
      <c r="L72" s="19">
        <v>497.10261928934</v>
      </c>
      <c r="M72" s="19">
        <v>150.12499102538101</v>
      </c>
      <c r="N72" s="19">
        <v>7375.5407599999999</v>
      </c>
      <c r="O72" s="19">
        <v>0</v>
      </c>
      <c r="P72" s="19">
        <v>0</v>
      </c>
      <c r="Q72" s="19">
        <v>0</v>
      </c>
      <c r="R72" s="19">
        <v>14.1631675126903</v>
      </c>
      <c r="S72" s="19">
        <v>10.926651776649701</v>
      </c>
      <c r="T72" s="19">
        <v>0</v>
      </c>
      <c r="U72" s="19">
        <v>0</v>
      </c>
      <c r="V72" s="16"/>
      <c r="W72" s="16"/>
      <c r="X72" s="16"/>
      <c r="Y72" s="16"/>
      <c r="Z72" s="16"/>
    </row>
    <row r="73" spans="1:26" ht="15">
      <c r="A73" s="17" t="s">
        <v>138</v>
      </c>
      <c r="B73" s="18" t="s">
        <v>155</v>
      </c>
      <c r="C73" s="18"/>
      <c r="D73" s="19">
        <f t="shared" si="14"/>
        <v>0.12415285052866286</v>
      </c>
      <c r="E73" s="19">
        <f t="shared" si="15"/>
        <v>1268.8917935431459</v>
      </c>
      <c r="F73" s="19">
        <f t="shared" si="16"/>
        <v>0</v>
      </c>
      <c r="G73" s="19">
        <v>0</v>
      </c>
      <c r="H73" s="19">
        <v>0</v>
      </c>
      <c r="I73" s="19">
        <f t="shared" si="17"/>
        <v>1268.8917935431459</v>
      </c>
      <c r="J73" s="19">
        <v>193.55976511675101</v>
      </c>
      <c r="K73" s="19">
        <f t="shared" si="18"/>
        <v>1075.3320284263948</v>
      </c>
      <c r="L73" s="19">
        <v>553.12081218274</v>
      </c>
      <c r="M73" s="19">
        <v>167.04248527918801</v>
      </c>
      <c r="N73" s="19">
        <v>316</v>
      </c>
      <c r="O73" s="19">
        <v>0</v>
      </c>
      <c r="P73" s="19">
        <v>0</v>
      </c>
      <c r="Q73" s="19">
        <v>0</v>
      </c>
      <c r="R73" s="19">
        <v>19.685279187817201</v>
      </c>
      <c r="S73" s="19">
        <v>19.483451776649702</v>
      </c>
      <c r="T73" s="19">
        <v>0</v>
      </c>
      <c r="U73" s="19">
        <v>0</v>
      </c>
      <c r="V73" s="16"/>
      <c r="W73" s="16"/>
      <c r="X73" s="16"/>
      <c r="Y73" s="16"/>
      <c r="Z73" s="16"/>
    </row>
    <row r="74" spans="1:26" ht="15">
      <c r="A74" s="17" t="s">
        <v>140</v>
      </c>
      <c r="B74" s="18" t="s">
        <v>207</v>
      </c>
      <c r="C74" s="18"/>
      <c r="D74" s="19">
        <f t="shared" si="14"/>
        <v>0.1203867146411069</v>
      </c>
      <c r="E74" s="19">
        <f t="shared" si="15"/>
        <v>1230.4003783179689</v>
      </c>
      <c r="F74" s="19">
        <f t="shared" si="16"/>
        <v>0</v>
      </c>
      <c r="G74" s="19">
        <v>0</v>
      </c>
      <c r="H74" s="19">
        <v>0</v>
      </c>
      <c r="I74" s="19">
        <f t="shared" si="17"/>
        <v>1230.4003783179689</v>
      </c>
      <c r="J74" s="19">
        <v>187.68819330274101</v>
      </c>
      <c r="K74" s="19">
        <f t="shared" si="18"/>
        <v>1042.712185015228</v>
      </c>
      <c r="L74" s="19">
        <v>486.74631472081199</v>
      </c>
      <c r="M74" s="19">
        <v>146.997387045685</v>
      </c>
      <c r="N74" s="19">
        <v>374.5</v>
      </c>
      <c r="O74" s="19">
        <v>0</v>
      </c>
      <c r="P74" s="19">
        <v>0</v>
      </c>
      <c r="Q74" s="19">
        <v>0</v>
      </c>
      <c r="R74" s="19">
        <v>17.323045685279201</v>
      </c>
      <c r="S74" s="19">
        <v>17.1454375634518</v>
      </c>
      <c r="T74" s="19">
        <v>0</v>
      </c>
      <c r="U74" s="19">
        <v>0</v>
      </c>
      <c r="V74" s="16"/>
      <c r="W74" s="16"/>
      <c r="X74" s="16"/>
      <c r="Y74" s="16"/>
      <c r="Z74" s="16"/>
    </row>
    <row r="75" spans="1:26" ht="15">
      <c r="A75" s="17" t="s">
        <v>149</v>
      </c>
      <c r="B75" s="18" t="s">
        <v>208</v>
      </c>
      <c r="C75" s="18"/>
      <c r="D75" s="19">
        <f t="shared" si="14"/>
        <v>0.23970983311005134</v>
      </c>
      <c r="E75" s="19">
        <f t="shared" si="15"/>
        <v>2449.9303783179689</v>
      </c>
      <c r="F75" s="19">
        <f t="shared" si="16"/>
        <v>0</v>
      </c>
      <c r="G75" s="19">
        <v>0</v>
      </c>
      <c r="H75" s="19">
        <v>0</v>
      </c>
      <c r="I75" s="19">
        <f t="shared" si="17"/>
        <v>2449.9303783179689</v>
      </c>
      <c r="J75" s="19">
        <v>373.71819330274099</v>
      </c>
      <c r="K75" s="19">
        <f t="shared" si="18"/>
        <v>2076.212185015228</v>
      </c>
      <c r="L75" s="19">
        <v>486.74631472081199</v>
      </c>
      <c r="M75" s="19">
        <v>146.997387045685</v>
      </c>
      <c r="N75" s="19">
        <v>1408</v>
      </c>
      <c r="O75" s="19">
        <v>0</v>
      </c>
      <c r="P75" s="19">
        <v>0</v>
      </c>
      <c r="Q75" s="19">
        <v>0</v>
      </c>
      <c r="R75" s="19">
        <v>17.323045685279201</v>
      </c>
      <c r="S75" s="19">
        <v>17.1454375634518</v>
      </c>
      <c r="T75" s="19">
        <v>0</v>
      </c>
      <c r="U75" s="19">
        <v>0</v>
      </c>
      <c r="V75" s="16"/>
      <c r="W75" s="16"/>
      <c r="X75" s="16"/>
      <c r="Y75" s="16"/>
      <c r="Z75" s="16"/>
    </row>
    <row r="76" spans="1:26" ht="15">
      <c r="A76" s="17" t="s">
        <v>151</v>
      </c>
      <c r="B76" s="18" t="s">
        <v>209</v>
      </c>
      <c r="C76" s="18"/>
      <c r="D76" s="19">
        <f t="shared" si="14"/>
        <v>0.31748980258287041</v>
      </c>
      <c r="E76" s="19">
        <f t="shared" si="15"/>
        <v>3244.8727783179688</v>
      </c>
      <c r="F76" s="19">
        <f t="shared" si="16"/>
        <v>0</v>
      </c>
      <c r="G76" s="19">
        <v>0</v>
      </c>
      <c r="H76" s="19">
        <v>0</v>
      </c>
      <c r="I76" s="19">
        <f t="shared" si="17"/>
        <v>3244.8727783179688</v>
      </c>
      <c r="J76" s="19">
        <v>494.980593302741</v>
      </c>
      <c r="K76" s="19">
        <f t="shared" si="18"/>
        <v>2749.8921850152278</v>
      </c>
      <c r="L76" s="19">
        <v>486.74631472081199</v>
      </c>
      <c r="M76" s="19">
        <v>146.997387045685</v>
      </c>
      <c r="N76" s="19">
        <v>2081.6799999999998</v>
      </c>
      <c r="O76" s="19">
        <v>0</v>
      </c>
      <c r="P76" s="19">
        <v>0</v>
      </c>
      <c r="Q76" s="19">
        <v>0</v>
      </c>
      <c r="R76" s="19">
        <v>17.323045685279201</v>
      </c>
      <c r="S76" s="19">
        <v>17.1454375634518</v>
      </c>
      <c r="T76" s="19">
        <v>0</v>
      </c>
      <c r="U76" s="19">
        <v>0</v>
      </c>
      <c r="V76" s="16"/>
      <c r="W76" s="16"/>
      <c r="X76" s="16"/>
      <c r="Y76" s="16"/>
      <c r="Z76" s="16"/>
    </row>
    <row r="77" spans="1:26" ht="22.5">
      <c r="A77" s="17" t="s">
        <v>157</v>
      </c>
      <c r="B77" s="18" t="s">
        <v>210</v>
      </c>
      <c r="C77" s="18"/>
      <c r="D77" s="19">
        <f t="shared" si="14"/>
        <v>0.37467715337148927</v>
      </c>
      <c r="E77" s="19">
        <f t="shared" si="15"/>
        <v>3829.350378317969</v>
      </c>
      <c r="F77" s="19">
        <f t="shared" si="16"/>
        <v>0</v>
      </c>
      <c r="G77" s="19">
        <v>0</v>
      </c>
      <c r="H77" s="19">
        <v>0</v>
      </c>
      <c r="I77" s="19">
        <f t="shared" si="17"/>
        <v>3829.350378317969</v>
      </c>
      <c r="J77" s="19">
        <v>584.138193302741</v>
      </c>
      <c r="K77" s="19">
        <f t="shared" si="18"/>
        <v>3245.212185015228</v>
      </c>
      <c r="L77" s="19">
        <v>486.74631472081199</v>
      </c>
      <c r="M77" s="19">
        <v>146.997387045685</v>
      </c>
      <c r="N77" s="19">
        <v>2577</v>
      </c>
      <c r="O77" s="19">
        <v>0</v>
      </c>
      <c r="P77" s="19">
        <v>0</v>
      </c>
      <c r="Q77" s="19">
        <v>0</v>
      </c>
      <c r="R77" s="19">
        <v>17.323045685279201</v>
      </c>
      <c r="S77" s="19">
        <v>17.1454375634518</v>
      </c>
      <c r="T77" s="19">
        <v>0</v>
      </c>
      <c r="U77" s="19">
        <v>0</v>
      </c>
      <c r="V77" s="16"/>
      <c r="W77" s="16"/>
      <c r="X77" s="16"/>
      <c r="Y77" s="16"/>
      <c r="Z77" s="16"/>
    </row>
    <row r="78" spans="1:26">
      <c r="A78" s="13"/>
      <c r="B78" s="14"/>
      <c r="C78" s="14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</row>
    <row r="79" spans="1:26">
      <c r="A79" s="93" t="s">
        <v>142</v>
      </c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</row>
    <row r="80" spans="1:26">
      <c r="A80" s="93" t="s">
        <v>143</v>
      </c>
      <c r="B80" s="93"/>
      <c r="C80" s="93"/>
      <c r="D80" s="93"/>
      <c r="E80" s="93"/>
      <c r="F80" s="93"/>
      <c r="G80" s="93"/>
      <c r="H80" s="93"/>
      <c r="I80" s="93"/>
      <c r="J80" s="93"/>
      <c r="K80" s="93"/>
      <c r="L80" s="93"/>
      <c r="M80" s="93"/>
      <c r="N80" s="93"/>
      <c r="O80" s="93"/>
      <c r="P80" s="93"/>
      <c r="Q80" s="93"/>
      <c r="R80" s="93"/>
    </row>
    <row r="81" spans="1:18">
      <c r="A81" s="93" t="s">
        <v>144</v>
      </c>
      <c r="B81" s="93"/>
      <c r="C81" s="93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</row>
    <row r="82" spans="1:18">
      <c r="A82" s="93" t="s">
        <v>143</v>
      </c>
      <c r="B82" s="93"/>
      <c r="C82" s="93"/>
      <c r="D82" s="93"/>
      <c r="E82" s="93"/>
      <c r="F82" s="93"/>
      <c r="G82" s="93"/>
      <c r="H82" s="93"/>
      <c r="I82" s="93"/>
      <c r="J82" s="93"/>
      <c r="K82" s="93"/>
      <c r="L82" s="93"/>
      <c r="M82" s="93"/>
      <c r="N82" s="93"/>
      <c r="O82" s="93"/>
      <c r="P82" s="93"/>
      <c r="Q82" s="93"/>
      <c r="R82" s="93"/>
    </row>
  </sheetData>
  <mergeCells count="22">
    <mergeCell ref="A14:U14"/>
    <mergeCell ref="A8:U8"/>
    <mergeCell ref="A9:U9"/>
    <mergeCell ref="A10:U10"/>
    <mergeCell ref="A11:U11"/>
    <mergeCell ref="A13:U13"/>
    <mergeCell ref="A82:R82"/>
    <mergeCell ref="A15:U15"/>
    <mergeCell ref="A16:U16"/>
    <mergeCell ref="A20:A21"/>
    <mergeCell ref="B20:B21"/>
    <mergeCell ref="C20:C21"/>
    <mergeCell ref="D20:D21"/>
    <mergeCell ref="E20:E21"/>
    <mergeCell ref="F20:H20"/>
    <mergeCell ref="I20:I21"/>
    <mergeCell ref="J20:J21"/>
    <mergeCell ref="K20:K21"/>
    <mergeCell ref="L20:U20"/>
    <mergeCell ref="A79:R79"/>
    <mergeCell ref="A80:R80"/>
    <mergeCell ref="A81:R81"/>
  </mergeCells>
  <pageMargins left="0.41666666666666669" right="0.1388888888888889" top="0.75" bottom="0.75" header="0.3" footer="0.3"/>
  <pageSetup paperSize="9" scale="5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24</vt:i4>
      </vt:variant>
      <vt:variant>
        <vt:lpstr>Именованные диапазоны</vt:lpstr>
      </vt:variant>
      <vt:variant>
        <vt:i4>1</vt:i4>
      </vt:variant>
    </vt:vector>
  </HeadingPairs>
  <TitlesOfParts>
    <vt:vector size="25" baseType="lpstr">
      <vt:lpstr>ТАРИФ.</vt:lpstr>
      <vt:lpstr>М-1</vt:lpstr>
      <vt:lpstr>М-2</vt:lpstr>
      <vt:lpstr>М-3</vt:lpstr>
      <vt:lpstr>М-4</vt:lpstr>
      <vt:lpstr>М-5</vt:lpstr>
      <vt:lpstr>М-6</vt:lpstr>
      <vt:lpstr>М-7</vt:lpstr>
      <vt:lpstr>М-8</vt:lpstr>
      <vt:lpstr>М-9</vt:lpstr>
      <vt:lpstr>Стр.2</vt:lpstr>
      <vt:lpstr>Стр.5</vt:lpstr>
      <vt:lpstr>Стр.7</vt:lpstr>
      <vt:lpstr>Стр.8А</vt:lpstr>
      <vt:lpstr>Стр.9</vt:lpstr>
      <vt:lpstr>Стр.10</vt:lpstr>
      <vt:lpstr>Ж-2</vt:lpstr>
      <vt:lpstr>Ж-3</vt:lpstr>
      <vt:lpstr>Ж-4</vt:lpstr>
      <vt:lpstr>Ж-5</vt:lpstr>
      <vt:lpstr>Ж-6</vt:lpstr>
      <vt:lpstr>Ж-7</vt:lpstr>
      <vt:lpstr>Ж-8</vt:lpstr>
      <vt:lpstr>М-10</vt:lpstr>
      <vt:lpstr>ТАРИФ.!Область_печати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2015-09-11T06:09:31Z</dcterms:modified>
</cp:coreProperties>
</file>